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A166" lockStructure="1"/>
  <bookViews>
    <workbookView xWindow="120" yWindow="210" windowWidth="24915" windowHeight="12015" tabRatio="963" firstSheet="2" activeTab="9"/>
  </bookViews>
  <sheets>
    <sheet name="Harjoitus 2.1." sheetId="1" r:id="rId1"/>
    <sheet name="Harjoitus 2.2." sheetId="4" r:id="rId2"/>
    <sheet name="Harjoitus 2.3." sheetId="5" r:id="rId3"/>
    <sheet name="Harjoitus 2.4." sheetId="8" r:id="rId4"/>
    <sheet name="Harjoitus 2.5." sheetId="9" r:id="rId5"/>
    <sheet name="Harjoitus 2.6." sheetId="10" r:id="rId6"/>
    <sheet name="Harjoitus 2.7." sheetId="11" r:id="rId7"/>
    <sheet name="Harjoitus 2.8." sheetId="12" r:id="rId8"/>
    <sheet name="Harjoitus 2.9." sheetId="13" r:id="rId9"/>
    <sheet name="Harjoitus 2.10." sheetId="14" r:id="rId10"/>
    <sheet name="Harjoitus 2.11." sheetId="15" r:id="rId11"/>
    <sheet name="Harjoitus 2.12." sheetId="16" r:id="rId12"/>
    <sheet name="Harjoitus 2.13." sheetId="17" r:id="rId13"/>
    <sheet name="Harjoitus 2.14." sheetId="18" r:id="rId14"/>
    <sheet name="Harjoitus 2.15." sheetId="20" r:id="rId15"/>
  </sheets>
  <definedNames>
    <definedName name="_xlnm.Print_Area" localSheetId="4">'Harjoitus 2.5.'!$A$22:$I$54</definedName>
  </definedNames>
  <calcPr calcId="144525"/>
</workbook>
</file>

<file path=xl/calcChain.xml><?xml version="1.0" encoding="utf-8"?>
<calcChain xmlns="http://schemas.openxmlformats.org/spreadsheetml/2006/main">
  <c r="B18" i="15" l="1"/>
  <c r="D11" i="5" l="1"/>
  <c r="C13" i="20" l="1"/>
  <c r="C12" i="20"/>
  <c r="C10" i="20"/>
  <c r="C6" i="20"/>
  <c r="G17" i="16" l="1"/>
  <c r="B20" i="18"/>
  <c r="B15" i="18"/>
  <c r="B14" i="18"/>
  <c r="B13" i="18"/>
  <c r="B9" i="18"/>
  <c r="C15" i="17"/>
  <c r="B15" i="17"/>
  <c r="B17" i="17" s="1"/>
  <c r="B9" i="17"/>
  <c r="A21" i="17" s="1"/>
  <c r="G15" i="16"/>
  <c r="F27" i="16" s="1"/>
  <c r="F26" i="16" s="1"/>
  <c r="F9" i="16"/>
  <c r="F8" i="16"/>
  <c r="F7" i="16"/>
  <c r="F6" i="16"/>
  <c r="F5" i="16"/>
  <c r="F25" i="16" s="1"/>
  <c r="F24" i="16" s="1"/>
  <c r="F31" i="16" s="1"/>
  <c r="B34" i="9"/>
  <c r="B33" i="9"/>
  <c r="B30" i="9"/>
  <c r="E14" i="9"/>
  <c r="F25" i="9"/>
  <c r="D20" i="9"/>
  <c r="D6" i="15"/>
  <c r="C6" i="15" s="1"/>
  <c r="C4" i="15" s="1"/>
  <c r="B4" i="15"/>
  <c r="B6" i="15" s="1"/>
  <c r="D6" i="14"/>
  <c r="B5" i="14"/>
  <c r="B4" i="14"/>
  <c r="B6" i="14" s="1"/>
  <c r="C6" i="14" s="1"/>
  <c r="A16" i="14" s="1"/>
  <c r="A19" i="14" s="1"/>
  <c r="D7" i="13"/>
  <c r="B7" i="13"/>
  <c r="C6" i="13"/>
  <c r="B6" i="13"/>
  <c r="D6" i="13" s="1"/>
  <c r="B6" i="12"/>
  <c r="B7" i="12" s="1"/>
  <c r="A15" i="12" s="1"/>
  <c r="B6" i="11"/>
  <c r="B4" i="11"/>
  <c r="A15" i="11" s="1"/>
  <c r="B13" i="10"/>
  <c r="B18" i="10" s="1"/>
  <c r="B8" i="10"/>
  <c r="B7" i="10"/>
  <c r="B9" i="10" s="1"/>
  <c r="C9" i="10" s="1"/>
  <c r="B44" i="9"/>
  <c r="B39" i="9"/>
  <c r="B41" i="9" s="1"/>
  <c r="C13" i="9"/>
  <c r="B13" i="9"/>
  <c r="C12" i="9"/>
  <c r="C14" i="9" s="1"/>
  <c r="B12" i="9"/>
  <c r="B5" i="9"/>
  <c r="D15" i="9" s="1"/>
  <c r="B40" i="8"/>
  <c r="C42" i="8" s="1"/>
  <c r="B18" i="8"/>
  <c r="C27" i="8" s="1"/>
  <c r="B5" i="8"/>
  <c r="B4" i="8"/>
  <c r="B75" i="5"/>
  <c r="B76" i="5"/>
  <c r="B77" i="5"/>
  <c r="B74" i="5"/>
  <c r="C51" i="5"/>
  <c r="B47" i="5"/>
  <c r="D13" i="5"/>
  <c r="E13" i="5" s="1"/>
  <c r="C13" i="5"/>
  <c r="B60" i="5" s="1"/>
  <c r="B13" i="5"/>
  <c r="D12" i="5"/>
  <c r="E12" i="5" s="1"/>
  <c r="C12" i="5"/>
  <c r="F12" i="5" s="1"/>
  <c r="G12" i="5" s="1"/>
  <c r="B12" i="5"/>
  <c r="H12" i="5" s="1"/>
  <c r="E11" i="5"/>
  <c r="C11" i="5"/>
  <c r="B58" i="5" s="1"/>
  <c r="B11" i="5"/>
  <c r="D10" i="5"/>
  <c r="E10" i="5" s="1"/>
  <c r="C10" i="5"/>
  <c r="F10" i="5" s="1"/>
  <c r="G10" i="5" s="1"/>
  <c r="B10" i="5"/>
  <c r="D9" i="5"/>
  <c r="B21" i="4"/>
  <c r="B20" i="4"/>
  <c r="B12" i="4"/>
  <c r="B11" i="4"/>
  <c r="B10" i="1"/>
  <c r="B9" i="1"/>
  <c r="B11" i="1" s="1"/>
  <c r="C9" i="1"/>
  <c r="B6" i="1"/>
  <c r="A39" i="1" s="1"/>
  <c r="F11" i="16" l="1"/>
  <c r="C20" i="16" s="1"/>
  <c r="C19" i="16"/>
  <c r="E19" i="16" s="1"/>
  <c r="C7" i="13"/>
  <c r="C5" i="13" s="1"/>
  <c r="D12" i="9"/>
  <c r="D13" i="9"/>
  <c r="B45" i="9"/>
  <c r="B14" i="9"/>
  <c r="D14" i="9" s="1"/>
  <c r="D16" i="9" s="1"/>
  <c r="B49" i="9"/>
  <c r="D48" i="9" s="1"/>
  <c r="C45" i="9"/>
  <c r="B21" i="13"/>
  <c r="D5" i="13"/>
  <c r="B14" i="15"/>
  <c r="C5" i="15"/>
  <c r="B17" i="10"/>
  <c r="B19" i="10" s="1"/>
  <c r="C19" i="10" s="1"/>
  <c r="B5" i="11"/>
  <c r="D4" i="15"/>
  <c r="B6" i="8"/>
  <c r="F11" i="5"/>
  <c r="G11" i="5" s="1"/>
  <c r="F13" i="5"/>
  <c r="G13" i="5" s="1"/>
  <c r="B57" i="5"/>
  <c r="B59" i="5"/>
  <c r="H10" i="5"/>
  <c r="B22" i="4"/>
  <c r="B24" i="4" s="1"/>
  <c r="B13" i="4"/>
  <c r="B15" i="4" s="1"/>
  <c r="C11" i="1"/>
  <c r="A22" i="1" s="1"/>
  <c r="C31" i="1" s="1"/>
  <c r="C33" i="1" s="1"/>
  <c r="B13" i="1"/>
  <c r="B16" i="1" s="1"/>
  <c r="E27" i="1"/>
  <c r="E25" i="1"/>
  <c r="C13" i="1"/>
  <c r="C6" i="8" l="1"/>
  <c r="B20" i="8" s="1"/>
  <c r="B8" i="8"/>
  <c r="B11" i="8" s="1"/>
  <c r="B14" i="8" s="1"/>
  <c r="H11" i="5"/>
  <c r="H13" i="5"/>
  <c r="B18" i="1"/>
  <c r="C16" i="1"/>
  <c r="C24" i="8" l="1"/>
  <c r="A31" i="8"/>
  <c r="B33" i="8" s="1"/>
</calcChain>
</file>

<file path=xl/sharedStrings.xml><?xml version="1.0" encoding="utf-8"?>
<sst xmlns="http://schemas.openxmlformats.org/spreadsheetml/2006/main" count="317" uniqueCount="231">
  <si>
    <t>Lounaita</t>
  </si>
  <si>
    <t>Hinta</t>
  </si>
  <si>
    <t>Raaka-aineet</t>
  </si>
  <si>
    <t>Myyntikate</t>
  </si>
  <si>
    <t>Vuokrat</t>
  </si>
  <si>
    <t>Tulos</t>
  </si>
  <si>
    <t>Myyntikate per lounas</t>
  </si>
  <si>
    <t>Lounaita (kpl)</t>
  </si>
  <si>
    <t xml:space="preserve">a) </t>
  </si>
  <si>
    <t>Liikevaihto</t>
  </si>
  <si>
    <t>Työvoimakustannukset</t>
  </si>
  <si>
    <t>Hallinto- ja markkinointi</t>
  </si>
  <si>
    <t>Poistot</t>
  </si>
  <si>
    <t>Palkkakate</t>
  </si>
  <si>
    <t>Käyttökate</t>
  </si>
  <si>
    <t>b)</t>
  </si>
  <si>
    <t>Kriittisen pisteen liikevaihto</t>
  </si>
  <si>
    <t>Kriittisen pisteen liikevaihto = Kiinteät kustannukset / myyntikateprosentti</t>
  </si>
  <si>
    <t>joko kriittinen liikevaihto/yhden lounaan veroton hinta =</t>
  </si>
  <si>
    <t>tai kiinteät kustannukset/myyntikate per yksi lounas =</t>
  </si>
  <si>
    <t xml:space="preserve">Kriittinen lounasmäärä (kpl): </t>
  </si>
  <si>
    <t xml:space="preserve">c) </t>
  </si>
  <si>
    <t>Varmuusmarginaali euroina:</t>
  </si>
  <si>
    <t>Varmuusmarginaaliprosentti:</t>
  </si>
  <si>
    <t>d)</t>
  </si>
  <si>
    <t>Monenko asiakkaan myyntikatteella katetaan kasvanut kustannus?</t>
  </si>
  <si>
    <t>eli 49 lounasta</t>
  </si>
  <si>
    <t>Tämän voi laskea myös siten, että lisää alkuperäisiin kiinteisiin kustannuksiin tämän lisäkustannuksen</t>
  </si>
  <si>
    <t>ja laskee uuden kriittisen lounasmäärän. Erotus kertoo sen, kuinka monta pitää myydä enemmän.</t>
  </si>
  <si>
    <t>huoneet:</t>
  </si>
  <si>
    <t>aukiolo vrk:</t>
  </si>
  <si>
    <t>käyttöaste:</t>
  </si>
  <si>
    <t>keskihinta:</t>
  </si>
  <si>
    <t>siivous ja tarvikekulut:</t>
  </si>
  <si>
    <t>Kustannusrakenne käyttöasteella 52 %:</t>
  </si>
  <si>
    <t>./. muuttuvat kustannukset</t>
  </si>
  <si>
    <t>./. kiinteät kustannukset</t>
  </si>
  <si>
    <t>Kustannusrakenne käyttöasteella 60 %:</t>
  </si>
  <si>
    <t>Vastaus:</t>
  </si>
  <si>
    <t>Hinnan muutos ja sitä kautta kysynnän muutos ei vaikuta kannattavuuteen</t>
  </si>
  <si>
    <t>a)</t>
  </si>
  <si>
    <t>Lounas myyntihinta</t>
  </si>
  <si>
    <t>palkat</t>
  </si>
  <si>
    <t>Lounas valmistuskustannukset</t>
  </si>
  <si>
    <t>vuokra</t>
  </si>
  <si>
    <t>kikut</t>
  </si>
  <si>
    <t>c)</t>
  </si>
  <si>
    <t>=</t>
  </si>
  <si>
    <t>Muuttuvat kustannukset</t>
  </si>
  <si>
    <t>Kiinteät kustannukset</t>
  </si>
  <si>
    <t>Kiinteät kustannukset per lounas</t>
  </si>
  <si>
    <t>Kokonais-kustannukset</t>
  </si>
  <si>
    <t>Kokonais-kustannukset per lounas</t>
  </si>
  <si>
    <t>Kuviosta:</t>
  </si>
  <si>
    <t>Kriittinen piste on liikevaihdon ja kokonaiskustannusten kuvaajien leikkauskohdassa.</t>
  </si>
  <si>
    <t>Kriittinen liikevaihto euroina luetaan y-akselilta (pystyakseli) ja kriittinen lounasmäärä</t>
  </si>
  <si>
    <t>x-akselilta (vaaka-akseli).</t>
  </si>
  <si>
    <t>Matemaattisesti: kriittinen liikevaihto/myyntikateprosentti</t>
  </si>
  <si>
    <t>Myyntikateprosentin voi laske esimerkiksi yhden lounaan osalta:</t>
  </si>
  <si>
    <t>Kiinteät kustannukset ovat tässä palkat ja vuokra eli 620 euroa:</t>
  </si>
  <si>
    <t>Kriittinen liikevaihto</t>
  </si>
  <si>
    <t>Määrä</t>
  </si>
  <si>
    <t>Muuttuvat yksikkökustannukset</t>
  </si>
  <si>
    <t>Kiinteät yksikkökustannukset</t>
  </si>
  <si>
    <t>./. ainekäyttö</t>
  </si>
  <si>
    <t>./. palkat</t>
  </si>
  <si>
    <t>./. vuokra</t>
  </si>
  <si>
    <t>./. hallintokulut</t>
  </si>
  <si>
    <t>./. poistot</t>
  </si>
  <si>
    <t>./. korot</t>
  </si>
  <si>
    <t>b) Kriittinen liikevaihto ja myytyjen lounaiden määrä</t>
  </si>
  <si>
    <t>Myyntikatetarve =</t>
  </si>
  <si>
    <t>eli tällä peitetään kikut sekä poistot ja korot</t>
  </si>
  <si>
    <t>Kriittinen liikevaihto:</t>
  </si>
  <si>
    <t>Myytyjen lounaiden määrä:</t>
  </si>
  <si>
    <t>eli 4548 kpl</t>
  </si>
  <si>
    <t>c) Varmuusmarginaali (€): toteutunut liva - kriittisen pisteen liva:</t>
  </si>
  <si>
    <t>Varmuusmarginaali-%:</t>
  </si>
  <si>
    <t xml:space="preserve">d) Tässä riittää kun tarkastelee sitä, kuinka monen lounaan myyntikatteella "katetaan" </t>
  </si>
  <si>
    <t>kasvaneet kiinteät kustannukset:</t>
  </si>
  <si>
    <t>myka per lounas</t>
  </si>
  <si>
    <t>&lt;=&gt; Montako lounasta pitää myydä?</t>
  </si>
  <si>
    <t>eli 58 kpl enemmän</t>
  </si>
  <si>
    <t>verrata sitten myytyjen lounasmäärien erotusta.</t>
  </si>
  <si>
    <t>Toinen vaihtoehto on laskea kasvaneilla kiinteillä kustannuksilla uusi kriittinen liikevaihto ja</t>
  </si>
  <si>
    <r>
      <t>joko</t>
    </r>
    <r>
      <rPr>
        <sz val="14"/>
        <rFont val="Arial"/>
        <family val="2"/>
      </rPr>
      <t xml:space="preserve"> kriittinen liikevaihto/myyntihinta </t>
    </r>
  </si>
  <si>
    <r>
      <t>tai</t>
    </r>
    <r>
      <rPr>
        <sz val="14"/>
        <rFont val="Arial"/>
        <family val="2"/>
      </rPr>
      <t xml:space="preserve"> kikut/myyntikate per asiakas</t>
    </r>
  </si>
  <si>
    <t>Perustiedot (yhden risteilyn kustannukset):</t>
  </si>
  <si>
    <t>matkustajakapasiteetti</t>
  </si>
  <si>
    <t>käyttöaste</t>
  </si>
  <si>
    <t>lippuhinta/matkustaja</t>
  </si>
  <si>
    <t>palkkojen sivukulut</t>
  </si>
  <si>
    <t>muu myynti/matkustaja</t>
  </si>
  <si>
    <t>kate</t>
  </si>
  <si>
    <t>polttoaine</t>
  </si>
  <si>
    <t>raaka-aineet</t>
  </si>
  <si>
    <t>hallinto ja markkinointi</t>
  </si>
  <si>
    <t>poistot</t>
  </si>
  <si>
    <t>a) yhden illallisristeilyn katetuottolaskelma</t>
  </si>
  <si>
    <t>Liput</t>
  </si>
  <si>
    <t>Muu myynti</t>
  </si>
  <si>
    <t>b) Kriittisen pisteen asiakasmäärä</t>
  </si>
  <si>
    <t xml:space="preserve"> =&gt;</t>
  </si>
  <si>
    <t>c) Varmuusmarginaali ja varmuusmarginaaliprosentti</t>
  </si>
  <si>
    <t>Lipun hinta</t>
  </si>
  <si>
    <t>Muu myynti/matkustaja</t>
  </si>
  <si>
    <t>./. muuttuvat kulut</t>
  </si>
  <si>
    <t>muut</t>
  </si>
  <si>
    <t>Lounaat (kpl)</t>
  </si>
  <si>
    <t>Myyntihinta/kpl</t>
  </si>
  <si>
    <t>Valmistuskust.</t>
  </si>
  <si>
    <t>./. ainekustannukset</t>
  </si>
  <si>
    <t>Muutokset:</t>
  </si>
  <si>
    <t>Kannattaako hinnan lasku?</t>
  </si>
  <si>
    <t>./. Ainekäyttö</t>
  </si>
  <si>
    <t>Työvoima</t>
  </si>
  <si>
    <t>Vuokra</t>
  </si>
  <si>
    <t>Mark&amp;hall</t>
  </si>
  <si>
    <t>Korot</t>
  </si>
  <si>
    <t>Tulostavoite</t>
  </si>
  <si>
    <t>Ennen</t>
  </si>
  <si>
    <t>siihen tarvittavat tiedot:</t>
  </si>
  <si>
    <t>Ravintola</t>
  </si>
  <si>
    <t>Hotelli</t>
  </si>
  <si>
    <t>Yhteensä</t>
  </si>
  <si>
    <t>./. mukut</t>
  </si>
  <si>
    <t>Tiedetään:</t>
  </si>
  <si>
    <t>huonekäyttöaste</t>
  </si>
  <si>
    <t>hotellin aukiolo vkr</t>
  </si>
  <si>
    <t>huonesiivouskulut</t>
  </si>
  <si>
    <t>huonemäärä</t>
  </si>
  <si>
    <t>Huonehinta</t>
  </si>
  <si>
    <t>eli noin 83 euroa</t>
  </si>
  <si>
    <t xml:space="preserve">Muu myynti </t>
  </si>
  <si>
    <t>työvoima</t>
  </si>
  <si>
    <t xml:space="preserve">Muiden ravintolapalveluiden myyntikatetavoite 1920 € ja </t>
  </si>
  <si>
    <t>myyntikateprosentti 62%</t>
  </si>
  <si>
    <t>Liikevaihtotavoite muulle myynnille:</t>
  </si>
  <si>
    <t>&lt;=&gt; Asiakkaan pitäisi kuluttaa pääsylipun lisäksi keskimäärin:</t>
  </si>
  <si>
    <t>Vierailijamäärä (perhe)/pv</t>
  </si>
  <si>
    <t>Pääsyliput</t>
  </si>
  <si>
    <t>Sisäänpääsy (perhe)</t>
  </si>
  <si>
    <t>Muun myynnin kate</t>
  </si>
  <si>
    <t>Myyntikatetavoite</t>
  </si>
  <si>
    <t>Työvoimakulut</t>
  </si>
  <si>
    <t>Hallinto, markkinointi, siivous</t>
  </si>
  <si>
    <t xml:space="preserve"> </t>
  </si>
  <si>
    <t xml:space="preserve">Korot </t>
  </si>
  <si>
    <t xml:space="preserve"> (muun myynnin liikevaihto/perheiden lkm)</t>
  </si>
  <si>
    <t>b) lisämyyntiä 4 € per perhe katteella 65 %</t>
  </si>
  <si>
    <t>per päivä</t>
  </si>
  <si>
    <t>./. Raaka-aineet ja ostot</t>
  </si>
  <si>
    <t>./. Palkat sivukuluineen</t>
  </si>
  <si>
    <t>./. Polttoaine</t>
  </si>
  <si>
    <t>./. Hallinto ja markkinointi</t>
  </si>
  <si>
    <t>./. Poistot</t>
  </si>
  <si>
    <t>Myyntikate per asiakas</t>
  </si>
  <si>
    <t>Varmuusmarginaali =</t>
  </si>
  <si>
    <t>Varmuusmarginaali-% =</t>
  </si>
  <si>
    <t>d) Markkinointikamppanjan kannattavuus: tässä kannattaa laskea, monenko opiskelijan myyntikatteella</t>
  </si>
  <si>
    <t>katetaan kasvanut kustannus:</t>
  </si>
  <si>
    <t>Myyntikate per opiskelija</t>
  </si>
  <si>
    <t>31 opiskelijamatkustajaa</t>
  </si>
  <si>
    <t>Ei, koska myyntikate pienenee</t>
  </si>
  <si>
    <t>Verollinen myynti saadaan lisäämällä liiikevaihtoon arvonlisävero 23%:</t>
  </si>
  <si>
    <t>Tavoitemyyntikate</t>
  </si>
  <si>
    <t>Lisää kustannuksia orkisterista</t>
  </si>
  <si>
    <t xml:space="preserve">Monenko ostovoimaltaan samanlaisen lisäasiakkaan myyntikatteella katetaan orkesterista </t>
  </si>
  <si>
    <t>aiheutunut kustannus?</t>
  </si>
  <si>
    <t>Lisää asiakkaita tarvitaan:</t>
  </si>
  <si>
    <t>Pitää pyöristää 72 asiakkaaseen</t>
  </si>
  <si>
    <t>ravintolan myyntikateprosentti</t>
  </si>
  <si>
    <t>./. Hallinto, markkinointi yms.</t>
  </si>
  <si>
    <t>Tämä kannattaa taas tehdä tuloslaskelmakaavaan ja täydentää</t>
  </si>
  <si>
    <t>./. Muuttuvat kustannukset</t>
  </si>
  <si>
    <t>./. työvoima</t>
  </si>
  <si>
    <t>./. hall, markk ja ylläpito</t>
  </si>
  <si>
    <t>Huom! Pääsylipuissa ei tässä tehtävässä muuttuvia kustannuksia</t>
  </si>
  <si>
    <t>Myyntihinta</t>
  </si>
  <si>
    <t>moottorikelkka</t>
  </si>
  <si>
    <t>varusteet</t>
  </si>
  <si>
    <t>vakuutukset</t>
  </si>
  <si>
    <t>ruokailu</t>
  </si>
  <si>
    <t>kuksa</t>
  </si>
  <si>
    <t>opas</t>
  </si>
  <si>
    <t>markk + hall.</t>
  </si>
  <si>
    <t>eli 11 asiakasta</t>
  </si>
  <si>
    <t>Liikevaihtotavoite</t>
  </si>
  <si>
    <t>Erilliskate</t>
  </si>
  <si>
    <t>Matkan hinta</t>
  </si>
  <si>
    <t>Lasketaan ensin katetavoite euroina per päivä:</t>
  </si>
  <si>
    <t>vuokrat, kiint.</t>
  </si>
  <si>
    <t>mark, hall yms.</t>
  </si>
  <si>
    <t>tulostavoite</t>
  </si>
  <si>
    <t>Katetavoite</t>
  </si>
  <si>
    <t>Lasketaan sitten myyntikate per perhe:</t>
  </si>
  <si>
    <t xml:space="preserve">Liput </t>
  </si>
  <si>
    <t>./. muut mukut</t>
  </si>
  <si>
    <t>Kate yhteensä</t>
  </si>
  <si>
    <t>Tarvittava vierailijamäärä:</t>
  </si>
  <si>
    <t>&gt;</t>
  </si>
  <si>
    <t>1220 perhettä</t>
  </si>
  <si>
    <t>Lasketaan sitten myyntikatteet per "tuote":</t>
  </si>
  <si>
    <t>osuus kävijöistä:</t>
  </si>
  <si>
    <t>hissilippu myka</t>
  </si>
  <si>
    <t>ravintola myka</t>
  </si>
  <si>
    <t>yöpyminen myka</t>
  </si>
  <si>
    <t>Nyt: millä kävijämäärällä toteutuu?</t>
  </si>
  <si>
    <t>21,6 * 0,8 * X + 4,8 * 0,65 * X + 60,80 * 0,05 * X = KATETAVOITE</t>
  </si>
  <si>
    <t>&lt;=&gt;  23,44X = 63000</t>
  </si>
  <si>
    <t>&lt;=&gt; X =</t>
  </si>
  <si>
    <t>Opastettu safari ja kalastusretket, 3 päivää</t>
  </si>
  <si>
    <t>Kiinteät kustannukset per retki</t>
  </si>
  <si>
    <t>./. Muuttuvat yhteensä</t>
  </si>
  <si>
    <t>./. Kiinteät yhteensä</t>
  </si>
  <si>
    <t>(liikevaihtotavoite/18 osallistujaa)</t>
  </si>
  <si>
    <t>./. Muuttuvat per matkustaja</t>
  </si>
  <si>
    <t>kävijää</t>
  </si>
  <si>
    <t>Kokonaiskustannus alihankkija</t>
  </si>
  <si>
    <t>150000*0,70</t>
  </si>
  <si>
    <t>Oma tuotanto</t>
  </si>
  <si>
    <t>Muuttuvat kulut</t>
  </si>
  <si>
    <t>Poisto</t>
  </si>
  <si>
    <t>Oma tuotanto olisi kannattavampaa</t>
  </si>
  <si>
    <t>Kustannus alihankinta = 0,7 * X</t>
  </si>
  <si>
    <t>Kulut yhtä suuria kun:</t>
  </si>
  <si>
    <t>Jonka jälkeen oma tuotanto on kannattavampaa</t>
  </si>
  <si>
    <t>Kustannus oma tuotanto = 0,35 * X + 40000</t>
  </si>
  <si>
    <t>0,7X = 0,35X + 40000</t>
  </si>
  <si>
    <t>0,35X = 40000</t>
  </si>
  <si>
    <t>X = 114286 kappaletta vuodessa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</si>
</sst>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"/>
    <numFmt numFmtId="165" formatCode="0.0\ 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2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3" applyFont="1"/>
    <xf numFmtId="0" fontId="5" fillId="0" borderId="0" xfId="3" applyFont="1"/>
    <xf numFmtId="0" fontId="6" fillId="0" borderId="0" xfId="0" applyFont="1"/>
    <xf numFmtId="44" fontId="5" fillId="0" borderId="0" xfId="1" applyFont="1"/>
    <xf numFmtId="44" fontId="5" fillId="0" borderId="0" xfId="3" applyNumberFormat="1" applyFont="1"/>
    <xf numFmtId="165" fontId="5" fillId="0" borderId="0" xfId="2" applyNumberFormat="1" applyFont="1"/>
    <xf numFmtId="44" fontId="4" fillId="0" borderId="0" xfId="3" applyNumberFormat="1" applyFont="1"/>
    <xf numFmtId="44" fontId="4" fillId="0" borderId="0" xfId="1" applyFont="1"/>
    <xf numFmtId="0" fontId="5" fillId="0" borderId="0" xfId="3" applyNumberFormat="1" applyFont="1"/>
    <xf numFmtId="0" fontId="7" fillId="0" borderId="0" xfId="0" applyFont="1"/>
    <xf numFmtId="0" fontId="7" fillId="0" borderId="0" xfId="0" applyNumberFormat="1" applyFont="1"/>
    <xf numFmtId="0" fontId="9" fillId="0" borderId="0" xfId="5" applyFont="1"/>
    <xf numFmtId="44" fontId="9" fillId="0" borderId="0" xfId="5" applyNumberFormat="1" applyFont="1"/>
    <xf numFmtId="0" fontId="10" fillId="0" borderId="0" xfId="5" applyFont="1" applyFill="1"/>
    <xf numFmtId="0" fontId="4" fillId="0" borderId="0" xfId="5" applyFont="1"/>
    <xf numFmtId="0" fontId="5" fillId="0" borderId="0" xfId="5" applyFont="1"/>
    <xf numFmtId="9" fontId="5" fillId="0" borderId="0" xfId="6" applyFont="1"/>
    <xf numFmtId="44" fontId="5" fillId="0" borderId="0" xfId="7" applyFont="1"/>
    <xf numFmtId="44" fontId="5" fillId="0" borderId="0" xfId="5" applyNumberFormat="1" applyFont="1"/>
    <xf numFmtId="0" fontId="5" fillId="0" borderId="1" xfId="5" applyFont="1" applyBorder="1"/>
    <xf numFmtId="44" fontId="5" fillId="0" borderId="1" xfId="5" applyNumberFormat="1" applyFont="1" applyBorder="1"/>
    <xf numFmtId="44" fontId="5" fillId="0" borderId="1" xfId="7" applyFont="1" applyBorder="1"/>
    <xf numFmtId="0" fontId="11" fillId="0" borderId="0" xfId="5" applyFont="1" applyFill="1"/>
    <xf numFmtId="0" fontId="9" fillId="0" borderId="0" xfId="5" applyFont="1" applyFill="1"/>
    <xf numFmtId="0" fontId="11" fillId="0" borderId="0" xfId="5" applyFont="1"/>
    <xf numFmtId="0" fontId="9" fillId="0" borderId="4" xfId="5" applyFont="1" applyBorder="1"/>
    <xf numFmtId="0" fontId="4" fillId="0" borderId="4" xfId="5" applyFont="1" applyBorder="1" applyAlignment="1">
      <alignment horizontal="left"/>
    </xf>
    <xf numFmtId="0" fontId="4" fillId="0" borderId="4" xfId="5" applyFont="1" applyBorder="1" applyAlignment="1">
      <alignment horizontal="left" wrapText="1"/>
    </xf>
    <xf numFmtId="0" fontId="5" fillId="0" borderId="4" xfId="5" applyFont="1" applyBorder="1"/>
    <xf numFmtId="44" fontId="5" fillId="0" borderId="4" xfId="5" applyNumberFormat="1" applyFont="1" applyBorder="1"/>
    <xf numFmtId="0" fontId="5" fillId="0" borderId="0" xfId="5" applyFont="1" applyFill="1"/>
    <xf numFmtId="0" fontId="5" fillId="0" borderId="2" xfId="5" applyFont="1" applyBorder="1"/>
    <xf numFmtId="44" fontId="10" fillId="0" borderId="0" xfId="5" applyNumberFormat="1" applyFont="1" applyFill="1"/>
    <xf numFmtId="44" fontId="5" fillId="0" borderId="0" xfId="5" applyNumberFormat="1" applyFont="1" applyFill="1"/>
    <xf numFmtId="0" fontId="5" fillId="0" borderId="0" xfId="5" applyFont="1" applyAlignment="1">
      <alignment horizontal="center"/>
    </xf>
    <xf numFmtId="0" fontId="5" fillId="0" borderId="3" xfId="5" applyFont="1" applyBorder="1"/>
    <xf numFmtId="0" fontId="10" fillId="0" borderId="0" xfId="5" applyFont="1" applyFill="1" applyBorder="1"/>
    <xf numFmtId="44" fontId="10" fillId="0" borderId="0" xfId="5" applyNumberFormat="1" applyFont="1" applyFill="1" applyBorder="1"/>
    <xf numFmtId="0" fontId="5" fillId="0" borderId="0" xfId="5" applyFont="1" applyFill="1" applyBorder="1"/>
    <xf numFmtId="0" fontId="4" fillId="0" borderId="0" xfId="5" applyFont="1" applyAlignment="1">
      <alignment horizontal="right"/>
    </xf>
    <xf numFmtId="0" fontId="10" fillId="0" borderId="0" xfId="5" applyFont="1"/>
    <xf numFmtId="0" fontId="4" fillId="0" borderId="4" xfId="5" applyFont="1" applyBorder="1" applyAlignment="1">
      <alignment horizontal="left" wrapText="1" shrinkToFit="1"/>
    </xf>
    <xf numFmtId="0" fontId="5" fillId="0" borderId="0" xfId="5" applyFont="1" applyBorder="1"/>
    <xf numFmtId="44" fontId="5" fillId="0" borderId="0" xfId="5" applyNumberFormat="1" applyFont="1" applyBorder="1"/>
    <xf numFmtId="0" fontId="5" fillId="0" borderId="0" xfId="5" applyFont="1" applyBorder="1" applyAlignment="1">
      <alignment horizontal="center"/>
    </xf>
    <xf numFmtId="165" fontId="5" fillId="0" borderId="0" xfId="2" applyNumberFormat="1" applyFont="1" applyBorder="1"/>
    <xf numFmtId="0" fontId="4" fillId="0" borderId="0" xfId="5" applyFont="1" applyAlignment="1">
      <alignment horizontal="left"/>
    </xf>
    <xf numFmtId="0" fontId="4" fillId="0" borderId="0" xfId="5" applyFont="1" applyFill="1" applyBorder="1"/>
    <xf numFmtId="0" fontId="9" fillId="0" borderId="0" xfId="5" applyFont="1" applyBorder="1"/>
    <xf numFmtId="44" fontId="5" fillId="0" borderId="2" xfId="7" applyFont="1" applyBorder="1"/>
    <xf numFmtId="165" fontId="5" fillId="0" borderId="0" xfId="6" applyNumberFormat="1" applyFont="1"/>
    <xf numFmtId="0" fontId="5" fillId="0" borderId="0" xfId="5" applyFont="1" applyAlignment="1">
      <alignment horizontal="right"/>
    </xf>
    <xf numFmtId="0" fontId="12" fillId="0" borderId="0" xfId="5" applyFont="1"/>
    <xf numFmtId="0" fontId="8" fillId="0" borderId="0" xfId="5" applyFont="1" applyBorder="1"/>
    <xf numFmtId="9" fontId="9" fillId="0" borderId="0" xfId="5" applyNumberFormat="1" applyFont="1"/>
    <xf numFmtId="44" fontId="9" fillId="0" borderId="4" xfId="7" applyFont="1" applyBorder="1"/>
    <xf numFmtId="10" fontId="5" fillId="0" borderId="0" xfId="5" applyNumberFormat="1" applyFont="1"/>
    <xf numFmtId="0" fontId="13" fillId="0" borderId="0" xfId="5" applyFont="1"/>
    <xf numFmtId="1" fontId="5" fillId="0" borderId="0" xfId="5" applyNumberFormat="1" applyFont="1"/>
    <xf numFmtId="9" fontId="13" fillId="0" borderId="0" xfId="6" applyFont="1"/>
    <xf numFmtId="0" fontId="5" fillId="0" borderId="0" xfId="5" applyFont="1" applyAlignment="1">
      <alignment horizontal="left" indent="1"/>
    </xf>
    <xf numFmtId="0" fontId="5" fillId="0" borderId="3" xfId="5" applyFont="1" applyBorder="1" applyAlignment="1">
      <alignment horizontal="left" indent="1"/>
    </xf>
    <xf numFmtId="0" fontId="13" fillId="0" borderId="3" xfId="5" applyFont="1" applyBorder="1"/>
    <xf numFmtId="0" fontId="13" fillId="0" borderId="0" xfId="5" applyFont="1" applyFill="1" applyBorder="1"/>
    <xf numFmtId="0" fontId="4" fillId="0" borderId="0" xfId="5" applyFont="1" applyFill="1" applyBorder="1" applyAlignment="1">
      <alignment horizontal="left"/>
    </xf>
    <xf numFmtId="2" fontId="4" fillId="0" borderId="0" xfId="5" applyNumberFormat="1" applyFont="1"/>
    <xf numFmtId="0" fontId="4" fillId="0" borderId="0" xfId="5" applyFont="1" applyBorder="1"/>
    <xf numFmtId="0" fontId="4" fillId="0" borderId="0" xfId="5" applyFont="1" applyAlignment="1">
      <alignment horizontal="center"/>
    </xf>
    <xf numFmtId="44" fontId="4" fillId="0" borderId="0" xfId="7" applyFont="1"/>
    <xf numFmtId="9" fontId="5" fillId="0" borderId="0" xfId="5" applyNumberFormat="1" applyFont="1"/>
    <xf numFmtId="0" fontId="5" fillId="0" borderId="0" xfId="5" applyFont="1" applyAlignment="1">
      <alignment horizontal="left"/>
    </xf>
    <xf numFmtId="2" fontId="5" fillId="0" borderId="3" xfId="5" applyNumberFormat="1" applyFont="1" applyBorder="1"/>
    <xf numFmtId="2" fontId="5" fillId="0" borderId="0" xfId="5" applyNumberFormat="1" applyFont="1" applyBorder="1"/>
    <xf numFmtId="44" fontId="5" fillId="0" borderId="0" xfId="7" applyFont="1" applyBorder="1"/>
    <xf numFmtId="165" fontId="5" fillId="0" borderId="0" xfId="5" applyNumberFormat="1" applyFont="1"/>
    <xf numFmtId="0" fontId="5" fillId="0" borderId="2" xfId="5" applyFont="1" applyBorder="1" applyAlignment="1">
      <alignment horizontal="left" indent="1"/>
    </xf>
    <xf numFmtId="0" fontId="5" fillId="0" borderId="0" xfId="5" applyFont="1" applyBorder="1" applyAlignment="1">
      <alignment horizontal="left"/>
    </xf>
    <xf numFmtId="0" fontId="5" fillId="0" borderId="0" xfId="5" applyFont="1" applyBorder="1" applyAlignment="1">
      <alignment horizontal="left" indent="1"/>
    </xf>
    <xf numFmtId="2" fontId="5" fillId="0" borderId="0" xfId="5" applyNumberFormat="1" applyFont="1"/>
    <xf numFmtId="0" fontId="5" fillId="0" borderId="1" xfId="5" applyFont="1" applyBorder="1" applyAlignment="1">
      <alignment horizontal="left"/>
    </xf>
    <xf numFmtId="0" fontId="5" fillId="0" borderId="1" xfId="6" applyNumberFormat="1" applyFont="1" applyBorder="1"/>
    <xf numFmtId="44" fontId="5" fillId="0" borderId="0" xfId="1" applyFont="1" applyBorder="1"/>
    <xf numFmtId="165" fontId="5" fillId="0" borderId="0" xfId="6" applyNumberFormat="1" applyFont="1" applyBorder="1"/>
    <xf numFmtId="44" fontId="8" fillId="0" borderId="4" xfId="7" applyFont="1" applyBorder="1"/>
    <xf numFmtId="44" fontId="8" fillId="0" borderId="4" xfId="5" applyNumberFormat="1" applyFont="1" applyBorder="1"/>
    <xf numFmtId="44" fontId="13" fillId="0" borderId="0" xfId="7" applyFont="1"/>
    <xf numFmtId="164" fontId="4" fillId="0" borderId="0" xfId="5" applyNumberFormat="1" applyFont="1"/>
    <xf numFmtId="165" fontId="5" fillId="0" borderId="0" xfId="5" applyNumberFormat="1" applyFont="1" applyBorder="1"/>
    <xf numFmtId="0" fontId="13" fillId="0" borderId="1" xfId="5" applyFont="1" applyBorder="1"/>
    <xf numFmtId="9" fontId="13" fillId="0" borderId="0" xfId="5" applyNumberFormat="1" applyFont="1"/>
    <xf numFmtId="0" fontId="13" fillId="0" borderId="2" xfId="5" applyFont="1" applyBorder="1"/>
    <xf numFmtId="0" fontId="14" fillId="0" borderId="0" xfId="5" applyFont="1"/>
    <xf numFmtId="0" fontId="15" fillId="0" borderId="0" xfId="5" applyFont="1" applyAlignment="1">
      <alignment horizontal="center"/>
    </xf>
    <xf numFmtId="0" fontId="4" fillId="0" borderId="0" xfId="5" applyFont="1" applyBorder="1" applyAlignment="1">
      <alignment horizontal="center"/>
    </xf>
    <xf numFmtId="1" fontId="4" fillId="0" borderId="0" xfId="5" applyNumberFormat="1" applyFont="1"/>
    <xf numFmtId="0" fontId="5" fillId="0" borderId="1" xfId="5" applyFont="1" applyBorder="1" applyAlignment="1">
      <alignment horizontal="center"/>
    </xf>
  </cellXfs>
  <cellStyles count="8">
    <cellStyle name="Normaali" xfId="0" builtinId="0"/>
    <cellStyle name="Normaali 2" xfId="3"/>
    <cellStyle name="Normaali 3" xfId="5"/>
    <cellStyle name="Prosenttia" xfId="2" builtinId="5"/>
    <cellStyle name="Prosenttia 2" xfId="4"/>
    <cellStyle name="Prosenttia 3" xfId="6"/>
    <cellStyle name="Valuutta" xfId="1" builtinId="4"/>
    <cellStyle name="Valuutt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/>
              <a:t>Kiinteiden ja kokonaiskustannusten</a:t>
            </a:r>
            <a:r>
              <a:rPr lang="fi-FI" baseline="0"/>
              <a:t> sekä liikevaihdon kuvaajat</a:t>
            </a:r>
            <a:endParaRPr lang="fi-FI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'Harjoitus 2.3.'!$B$8</c:f>
              <c:strCache>
                <c:ptCount val="1"/>
                <c:pt idx="0">
                  <c:v>Liikevaihto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100</c:v>
              </c:pt>
              <c:pt idx="3">
                <c:v>150</c:v>
              </c:pt>
              <c:pt idx="4">
                <c:v>200</c:v>
              </c:pt>
            </c:numLit>
          </c:cat>
          <c:val>
            <c:numRef>
              <c:f>'Harjoitus 2.3.'!$B$9:$B$13</c:f>
              <c:numCache>
                <c:formatCode>_("€"* #,##0.00_);_("€"* \(#,##0.00\);_("€"* "-"??_);_(@_)</c:formatCode>
                <c:ptCount val="5"/>
                <c:pt idx="0" formatCode="General">
                  <c:v>0</c:v>
                </c:pt>
                <c:pt idx="1">
                  <c:v>400</c:v>
                </c:pt>
                <c:pt idx="2">
                  <c:v>800</c:v>
                </c:pt>
                <c:pt idx="3">
                  <c:v>1200</c:v>
                </c:pt>
                <c:pt idx="4">
                  <c:v>1600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'Harjoitus 2.3.'!$D$8</c:f>
              <c:strCache>
                <c:ptCount val="1"/>
                <c:pt idx="0">
                  <c:v>Kiinteät kustannukset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100</c:v>
              </c:pt>
              <c:pt idx="3">
                <c:v>150</c:v>
              </c:pt>
              <c:pt idx="4">
                <c:v>200</c:v>
              </c:pt>
            </c:numLit>
          </c:cat>
          <c:val>
            <c:numRef>
              <c:f>'Harjoitus 2.3.'!$D$9:$D$13</c:f>
              <c:numCache>
                <c:formatCode>_("€"* #,##0.00_);_("€"* \(#,##0.00\);_("€"* "-"??_);_(@_)</c:formatCode>
                <c:ptCount val="5"/>
                <c:pt idx="0">
                  <c:v>620</c:v>
                </c:pt>
                <c:pt idx="1">
                  <c:v>620</c:v>
                </c:pt>
                <c:pt idx="2">
                  <c:v>620</c:v>
                </c:pt>
                <c:pt idx="3">
                  <c:v>620</c:v>
                </c:pt>
                <c:pt idx="4">
                  <c:v>620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'Harjoitus 2.3.'!$F$8</c:f>
              <c:strCache>
                <c:ptCount val="1"/>
                <c:pt idx="0">
                  <c:v>Kokonais-kustannukset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100</c:v>
              </c:pt>
              <c:pt idx="3">
                <c:v>150</c:v>
              </c:pt>
              <c:pt idx="4">
                <c:v>200</c:v>
              </c:pt>
            </c:numLit>
          </c:cat>
          <c:val>
            <c:numRef>
              <c:f>'Harjoitus 2.3.'!$F$9:$F$13</c:f>
              <c:numCache>
                <c:formatCode>_("€"* #,##0.00_);_("€"* \(#,##0.00\);_("€"* "-"??_);_(@_)</c:formatCode>
                <c:ptCount val="5"/>
                <c:pt idx="0">
                  <c:v>620</c:v>
                </c:pt>
                <c:pt idx="1">
                  <c:v>770</c:v>
                </c:pt>
                <c:pt idx="2">
                  <c:v>920</c:v>
                </c:pt>
                <c:pt idx="3">
                  <c:v>1070</c:v>
                </c:pt>
                <c:pt idx="4">
                  <c:v>1220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30048"/>
        <c:axId val="109740032"/>
      </c:lineChart>
      <c:catAx>
        <c:axId val="109730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9740032"/>
        <c:crosses val="autoZero"/>
        <c:auto val="1"/>
        <c:lblAlgn val="ctr"/>
        <c:lblOffset val="100"/>
        <c:noMultiLvlLbl val="0"/>
      </c:catAx>
      <c:valAx>
        <c:axId val="109740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Euroa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9730048"/>
        <c:crossesAt val="1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'Harjoitus 2.3.'!$B$55</c:f>
              <c:strCache>
                <c:ptCount val="1"/>
                <c:pt idx="0">
                  <c:v>Muuttuvat yksikkökustannukset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100</c:v>
              </c:pt>
              <c:pt idx="3">
                <c:v>150</c:v>
              </c:pt>
              <c:pt idx="4">
                <c:v>200</c:v>
              </c:pt>
            </c:numLit>
          </c:cat>
          <c:val>
            <c:numRef>
              <c:f>'Harjoitus 2.3.'!$B$56:$B$60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56800"/>
        <c:axId val="109758336"/>
      </c:lineChart>
      <c:catAx>
        <c:axId val="1097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58336"/>
        <c:crosses val="autoZero"/>
        <c:auto val="1"/>
        <c:lblAlgn val="ctr"/>
        <c:lblOffset val="100"/>
        <c:noMultiLvlLbl val="0"/>
      </c:catAx>
      <c:valAx>
        <c:axId val="109758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756800"/>
        <c:crosses val="autoZero"/>
        <c:crossBetween val="between"/>
        <c:majorUnit val="1"/>
        <c:minorUnit val="0.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'Harjoitus 2.3.'!$B$72</c:f>
              <c:strCache>
                <c:ptCount val="1"/>
                <c:pt idx="0">
                  <c:v>Kiinteät yksikkökustannukset</c:v>
                </c:pt>
              </c:strCache>
            </c:strRef>
          </c:tx>
          <c:marker>
            <c:symbol val="none"/>
          </c:marker>
          <c:cat>
            <c:numLit>
              <c:formatCode>General</c:formatCode>
              <c:ptCount val="5"/>
              <c:pt idx="0">
                <c:v>0</c:v>
              </c:pt>
              <c:pt idx="1">
                <c:v>50</c:v>
              </c:pt>
              <c:pt idx="2">
                <c:v>100</c:v>
              </c:pt>
              <c:pt idx="3">
                <c:v>150</c:v>
              </c:pt>
              <c:pt idx="4">
                <c:v>200</c:v>
              </c:pt>
            </c:numLit>
          </c:cat>
          <c:val>
            <c:numRef>
              <c:f>'Harjoitus 2.3.'!$B$73:$B$77</c:f>
              <c:numCache>
                <c:formatCode>_("€"* #,##0.00_);_("€"* \(#,##0.00\);_("€"* "-"??_);_(@_)</c:formatCode>
                <c:ptCount val="5"/>
                <c:pt idx="0">
                  <c:v>620</c:v>
                </c:pt>
                <c:pt idx="1">
                  <c:v>12.4</c:v>
                </c:pt>
                <c:pt idx="2">
                  <c:v>6.2</c:v>
                </c:pt>
                <c:pt idx="3">
                  <c:v>4.1333333333333337</c:v>
                </c:pt>
                <c:pt idx="4">
                  <c:v>3.1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29568"/>
        <c:axId val="118431104"/>
      </c:lineChart>
      <c:catAx>
        <c:axId val="118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431104"/>
        <c:crosses val="autoZero"/>
        <c:auto val="1"/>
        <c:lblAlgn val="ctr"/>
        <c:lblOffset val="100"/>
        <c:noMultiLvlLbl val="0"/>
      </c:catAx>
      <c:valAx>
        <c:axId val="118431104"/>
        <c:scaling>
          <c:orientation val="minMax"/>
        </c:scaling>
        <c:delete val="0"/>
        <c:axPos val="l"/>
        <c:majorGridlines/>
        <c:numFmt formatCode="_(&quot;€&quot;* #,##0.00_);_(&quot;€&quot;* \(#,##0.00\);_(&quot;€&quot;* &quot;-&quot;??_);_(@_)" sourceLinked="1"/>
        <c:majorTickMark val="out"/>
        <c:minorTickMark val="none"/>
        <c:tickLblPos val="nextTo"/>
        <c:crossAx val="118429568"/>
        <c:crosses val="autoZero"/>
        <c:crossBetween val="between"/>
        <c:majorUnit val="2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15</xdr:row>
      <xdr:rowOff>176211</xdr:rowOff>
    </xdr:from>
    <xdr:to>
      <xdr:col>5</xdr:col>
      <xdr:colOff>590549</xdr:colOff>
      <xdr:row>35</xdr:row>
      <xdr:rowOff>142874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1323975</xdr:colOff>
      <xdr:row>53</xdr:row>
      <xdr:rowOff>52387</xdr:rowOff>
    </xdr:from>
    <xdr:to>
      <xdr:col>6</xdr:col>
      <xdr:colOff>438150</xdr:colOff>
      <xdr:row>65</xdr:row>
      <xdr:rowOff>52387</xdr:rowOff>
    </xdr:to>
    <xdr:graphicFrame macro="">
      <xdr:nvGraphicFramePr>
        <xdr:cNvPr id="3" name="Kaavi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1333500</xdr:colOff>
      <xdr:row>69</xdr:row>
      <xdr:rowOff>214311</xdr:rowOff>
    </xdr:from>
    <xdr:to>
      <xdr:col>6</xdr:col>
      <xdr:colOff>904875</xdr:colOff>
      <xdr:row>87</xdr:row>
      <xdr:rowOff>161924</xdr:rowOff>
    </xdr:to>
    <xdr:graphicFrame macro="">
      <xdr:nvGraphicFramePr>
        <xdr:cNvPr id="4" name="Kaavi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E25" sqref="E25"/>
    </sheetView>
  </sheetViews>
  <sheetFormatPr defaultRowHeight="18.75" x14ac:dyDescent="0.3"/>
  <cols>
    <col min="1" max="1" width="29.140625" style="3" customWidth="1"/>
    <col min="2" max="2" width="20.140625" style="3" customWidth="1"/>
    <col min="3" max="3" width="16.28515625" style="3" bestFit="1" customWidth="1"/>
    <col min="4" max="4" width="9.140625" style="3"/>
    <col min="5" max="5" width="15" style="3" bestFit="1" customWidth="1"/>
    <col min="6" max="6" width="9.140625" style="3"/>
    <col min="7" max="7" width="9.85546875" style="3" bestFit="1" customWidth="1"/>
    <col min="8" max="16384" width="9.140625" style="3"/>
  </cols>
  <sheetData>
    <row r="1" spans="1:7" x14ac:dyDescent="0.3">
      <c r="A1" s="1"/>
      <c r="B1" s="2"/>
      <c r="C1" s="2"/>
      <c r="D1" s="2"/>
      <c r="E1" s="2"/>
      <c r="F1" s="2"/>
      <c r="G1" s="2"/>
    </row>
    <row r="3" spans="1:7" x14ac:dyDescent="0.3">
      <c r="A3" s="2" t="s">
        <v>7</v>
      </c>
      <c r="B3" s="2">
        <v>5500</v>
      </c>
      <c r="C3" s="2"/>
      <c r="D3" s="2"/>
      <c r="E3" s="2"/>
      <c r="F3" s="2"/>
      <c r="G3" s="2"/>
    </row>
    <row r="4" spans="1:7" x14ac:dyDescent="0.3">
      <c r="A4" s="2" t="s">
        <v>1</v>
      </c>
      <c r="B4" s="4">
        <v>7.7</v>
      </c>
      <c r="C4" s="2"/>
      <c r="D4" s="2"/>
      <c r="E4" s="2"/>
      <c r="F4" s="2"/>
      <c r="G4" s="2"/>
    </row>
    <row r="5" spans="1:7" x14ac:dyDescent="0.3">
      <c r="A5" s="2" t="s">
        <v>2</v>
      </c>
      <c r="B5" s="4">
        <v>3.2</v>
      </c>
      <c r="C5" s="2"/>
      <c r="D5" s="2"/>
      <c r="E5" s="2"/>
      <c r="F5" s="2"/>
      <c r="G5" s="2"/>
    </row>
    <row r="6" spans="1:7" x14ac:dyDescent="0.3">
      <c r="A6" s="2" t="s">
        <v>6</v>
      </c>
      <c r="B6" s="5">
        <f>B4-B5</f>
        <v>4.5</v>
      </c>
      <c r="C6" s="2"/>
      <c r="D6" s="2"/>
      <c r="E6" s="2"/>
      <c r="F6" s="2"/>
      <c r="G6" s="2"/>
    </row>
    <row r="7" spans="1:7" x14ac:dyDescent="0.3">
      <c r="A7" s="2"/>
      <c r="B7" s="5"/>
      <c r="C7" s="2"/>
      <c r="D7" s="2"/>
      <c r="E7" s="2"/>
      <c r="F7" s="2"/>
      <c r="G7" s="2"/>
    </row>
    <row r="8" spans="1:7" x14ac:dyDescent="0.3">
      <c r="A8" s="2" t="s">
        <v>8</v>
      </c>
      <c r="B8" s="2"/>
      <c r="C8" s="2"/>
      <c r="D8" s="2"/>
    </row>
    <row r="9" spans="1:7" x14ac:dyDescent="0.3">
      <c r="A9" s="1" t="s">
        <v>9</v>
      </c>
      <c r="B9" s="7">
        <f>B4*B3</f>
        <v>42350</v>
      </c>
      <c r="C9" s="6">
        <f>B9/$B$9</f>
        <v>1</v>
      </c>
      <c r="D9" s="2"/>
    </row>
    <row r="10" spans="1:7" x14ac:dyDescent="0.3">
      <c r="A10" s="2" t="s">
        <v>2</v>
      </c>
      <c r="B10" s="5">
        <f>B3*B5</f>
        <v>17600</v>
      </c>
      <c r="C10" s="6"/>
      <c r="D10" s="2"/>
    </row>
    <row r="11" spans="1:7" x14ac:dyDescent="0.3">
      <c r="A11" s="1" t="s">
        <v>3</v>
      </c>
      <c r="B11" s="7">
        <f>B9-B10</f>
        <v>24750</v>
      </c>
      <c r="C11" s="6">
        <f t="shared" ref="C11:C16" si="0">B11/$B$9</f>
        <v>0.58441558441558439</v>
      </c>
      <c r="D11" s="2"/>
    </row>
    <row r="12" spans="1:7" x14ac:dyDescent="0.3">
      <c r="A12" s="2" t="s">
        <v>10</v>
      </c>
      <c r="B12" s="4">
        <v>12500</v>
      </c>
      <c r="C12" s="6"/>
      <c r="D12" s="2"/>
    </row>
    <row r="13" spans="1:7" x14ac:dyDescent="0.3">
      <c r="A13" s="1" t="s">
        <v>13</v>
      </c>
      <c r="B13" s="4">
        <f>B11-B12</f>
        <v>12250</v>
      </c>
      <c r="C13" s="6">
        <f t="shared" si="0"/>
        <v>0.28925619834710742</v>
      </c>
      <c r="D13" s="2"/>
    </row>
    <row r="14" spans="1:7" x14ac:dyDescent="0.3">
      <c r="A14" s="2" t="s">
        <v>4</v>
      </c>
      <c r="B14" s="4">
        <v>3300</v>
      </c>
      <c r="C14" s="6"/>
      <c r="D14" s="2"/>
    </row>
    <row r="15" spans="1:7" x14ac:dyDescent="0.3">
      <c r="A15" s="2" t="s">
        <v>11</v>
      </c>
      <c r="B15" s="4">
        <v>4000</v>
      </c>
      <c r="C15" s="6"/>
      <c r="D15" s="2"/>
    </row>
    <row r="16" spans="1:7" x14ac:dyDescent="0.3">
      <c r="A16" s="1" t="s">
        <v>14</v>
      </c>
      <c r="B16" s="4">
        <f>B13-B14-B15</f>
        <v>4950</v>
      </c>
      <c r="C16" s="6">
        <f t="shared" si="0"/>
        <v>0.11688311688311688</v>
      </c>
      <c r="D16" s="2"/>
    </row>
    <row r="17" spans="1:5" x14ac:dyDescent="0.3">
      <c r="A17" s="2" t="s">
        <v>12</v>
      </c>
      <c r="B17" s="4">
        <v>900</v>
      </c>
      <c r="C17" s="6"/>
      <c r="D17" s="2"/>
    </row>
    <row r="18" spans="1:5" x14ac:dyDescent="0.3">
      <c r="A18" s="1" t="s">
        <v>5</v>
      </c>
      <c r="B18" s="8">
        <f>B16-B17</f>
        <v>4050</v>
      </c>
      <c r="C18" s="6"/>
      <c r="D18" s="2"/>
    </row>
    <row r="20" spans="1:5" x14ac:dyDescent="0.3">
      <c r="A20" s="3" t="s">
        <v>15</v>
      </c>
    </row>
    <row r="21" spans="1:5" x14ac:dyDescent="0.3">
      <c r="A21" s="1" t="s">
        <v>17</v>
      </c>
      <c r="B21" s="2"/>
      <c r="C21" s="2"/>
    </row>
    <row r="22" spans="1:5" x14ac:dyDescent="0.3">
      <c r="A22" s="8">
        <f>(B12+B14+B15+B17)/C11</f>
        <v>35420</v>
      </c>
      <c r="B22" s="2"/>
      <c r="C22" s="2"/>
    </row>
    <row r="23" spans="1:5" x14ac:dyDescent="0.3">
      <c r="A23" s="1"/>
      <c r="B23" s="2"/>
      <c r="C23" s="2"/>
    </row>
    <row r="24" spans="1:5" x14ac:dyDescent="0.3">
      <c r="A24" s="1" t="s">
        <v>20</v>
      </c>
      <c r="B24" s="2"/>
      <c r="C24" s="2"/>
    </row>
    <row r="25" spans="1:5" x14ac:dyDescent="0.3">
      <c r="A25" s="2" t="s">
        <v>18</v>
      </c>
      <c r="B25" s="2"/>
      <c r="C25" s="2"/>
      <c r="E25" s="10">
        <f>A22/B4</f>
        <v>4600</v>
      </c>
    </row>
    <row r="26" spans="1:5" x14ac:dyDescent="0.3">
      <c r="A26" s="2"/>
      <c r="B26" s="2"/>
      <c r="C26" s="2"/>
    </row>
    <row r="27" spans="1:5" x14ac:dyDescent="0.3">
      <c r="A27" s="2" t="s">
        <v>19</v>
      </c>
      <c r="B27" s="2"/>
      <c r="C27" s="2"/>
      <c r="E27" s="11">
        <f>(B12+B14+B15+B17)/B6</f>
        <v>4600</v>
      </c>
    </row>
    <row r="28" spans="1:5" x14ac:dyDescent="0.3">
      <c r="A28" s="2"/>
      <c r="B28" s="2"/>
      <c r="C28" s="2"/>
    </row>
    <row r="29" spans="1:5" x14ac:dyDescent="0.3">
      <c r="A29" s="2"/>
      <c r="B29" s="2"/>
      <c r="C29" s="2"/>
    </row>
    <row r="30" spans="1:5" x14ac:dyDescent="0.3">
      <c r="A30" s="2" t="s">
        <v>21</v>
      </c>
      <c r="B30" s="2"/>
      <c r="C30" s="2"/>
    </row>
    <row r="31" spans="1:5" x14ac:dyDescent="0.3">
      <c r="A31" s="1" t="s">
        <v>22</v>
      </c>
      <c r="B31" s="2"/>
      <c r="C31" s="5">
        <f>B9-A22</f>
        <v>6930</v>
      </c>
    </row>
    <row r="32" spans="1:5" x14ac:dyDescent="0.3">
      <c r="A32" s="2"/>
      <c r="B32" s="2"/>
      <c r="C32" s="2"/>
    </row>
    <row r="33" spans="1:3" x14ac:dyDescent="0.3">
      <c r="A33" s="1" t="s">
        <v>23</v>
      </c>
      <c r="B33" s="2"/>
      <c r="C33" s="6">
        <f>C31/B9</f>
        <v>0.16363636363636364</v>
      </c>
    </row>
    <row r="34" spans="1:3" x14ac:dyDescent="0.3">
      <c r="A34" s="2"/>
      <c r="B34" s="2"/>
      <c r="C34" s="2"/>
    </row>
    <row r="35" spans="1:3" x14ac:dyDescent="0.3">
      <c r="A35" s="2"/>
      <c r="B35" s="2"/>
      <c r="C35" s="2"/>
    </row>
    <row r="36" spans="1:3" x14ac:dyDescent="0.3">
      <c r="A36" s="2" t="s">
        <v>24</v>
      </c>
      <c r="B36" s="2"/>
      <c r="C36" s="2"/>
    </row>
    <row r="37" spans="1:3" x14ac:dyDescent="0.3">
      <c r="A37" s="1" t="s">
        <v>25</v>
      </c>
      <c r="B37" s="2"/>
      <c r="C37" s="2"/>
    </row>
    <row r="38" spans="1:3" x14ac:dyDescent="0.3">
      <c r="A38" s="2"/>
      <c r="B38" s="2"/>
      <c r="C38" s="2"/>
    </row>
    <row r="39" spans="1:3" x14ac:dyDescent="0.3">
      <c r="A39" s="9">
        <f>220/B6</f>
        <v>48.888888888888886</v>
      </c>
      <c r="B39" s="2" t="s">
        <v>26</v>
      </c>
      <c r="C39" s="2"/>
    </row>
    <row r="40" spans="1:3" x14ac:dyDescent="0.3">
      <c r="A40" s="2"/>
      <c r="B40" s="2"/>
      <c r="C40" s="2"/>
    </row>
    <row r="41" spans="1:3" x14ac:dyDescent="0.3">
      <c r="A41" s="2" t="s">
        <v>27</v>
      </c>
      <c r="B41" s="2"/>
      <c r="C41" s="2"/>
    </row>
    <row r="42" spans="1:3" x14ac:dyDescent="0.3">
      <c r="A42" s="2" t="s">
        <v>28</v>
      </c>
      <c r="B42" s="2"/>
      <c r="C42" s="2"/>
    </row>
    <row r="43" spans="1:3" x14ac:dyDescent="0.3">
      <c r="A43" s="2"/>
      <c r="B43" s="2"/>
      <c r="C43" s="2"/>
    </row>
    <row r="44" spans="1:3" x14ac:dyDescent="0.3">
      <c r="A44" s="2"/>
      <c r="B44" s="2"/>
      <c r="C44" s="2"/>
    </row>
    <row r="45" spans="1:3" x14ac:dyDescent="0.3">
      <c r="A45" s="2"/>
      <c r="B45" s="2"/>
      <c r="C45" s="2"/>
    </row>
    <row r="46" spans="1:3" x14ac:dyDescent="0.3">
      <c r="A46" s="2"/>
      <c r="B46" s="2"/>
      <c r="C46" s="2"/>
    </row>
    <row r="47" spans="1:3" x14ac:dyDescent="0.3">
      <c r="A47" s="2"/>
      <c r="B47" s="2"/>
      <c r="C47" s="2"/>
    </row>
    <row r="48" spans="1:3" x14ac:dyDescent="0.3">
      <c r="A48" s="2"/>
      <c r="B48" s="2"/>
      <c r="C48" s="2"/>
    </row>
    <row r="49" spans="1:3" x14ac:dyDescent="0.3">
      <c r="A49" s="2"/>
      <c r="B49" s="2"/>
      <c r="C49" s="2"/>
    </row>
  </sheetData>
  <sheetProtection password="A166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>
      <selection activeCell="A19" sqref="A19"/>
    </sheetView>
  </sheetViews>
  <sheetFormatPr defaultRowHeight="18" x14ac:dyDescent="0.25"/>
  <cols>
    <col min="1" max="1" width="37.28515625" style="16" customWidth="1"/>
    <col min="2" max="2" width="17.85546875" style="16" customWidth="1"/>
    <col min="3" max="3" width="18.5703125" style="16" customWidth="1"/>
    <col min="4" max="4" width="21.28515625" style="16" customWidth="1"/>
    <col min="5" max="256" width="9.140625" style="16"/>
    <col min="257" max="257" width="37.28515625" style="16" customWidth="1"/>
    <col min="258" max="258" width="17.85546875" style="16" customWidth="1"/>
    <col min="259" max="259" width="18.5703125" style="16" customWidth="1"/>
    <col min="260" max="260" width="21.28515625" style="16" customWidth="1"/>
    <col min="261" max="512" width="9.140625" style="16"/>
    <col min="513" max="513" width="37.28515625" style="16" customWidth="1"/>
    <col min="514" max="514" width="17.85546875" style="16" customWidth="1"/>
    <col min="515" max="515" width="18.5703125" style="16" customWidth="1"/>
    <col min="516" max="516" width="21.28515625" style="16" customWidth="1"/>
    <col min="517" max="768" width="9.140625" style="16"/>
    <col min="769" max="769" width="37.28515625" style="16" customWidth="1"/>
    <col min="770" max="770" width="17.85546875" style="16" customWidth="1"/>
    <col min="771" max="771" width="18.5703125" style="16" customWidth="1"/>
    <col min="772" max="772" width="21.28515625" style="16" customWidth="1"/>
    <col min="773" max="1024" width="9.140625" style="16"/>
    <col min="1025" max="1025" width="37.28515625" style="16" customWidth="1"/>
    <col min="1026" max="1026" width="17.85546875" style="16" customWidth="1"/>
    <col min="1027" max="1027" width="18.5703125" style="16" customWidth="1"/>
    <col min="1028" max="1028" width="21.28515625" style="16" customWidth="1"/>
    <col min="1029" max="1280" width="9.140625" style="16"/>
    <col min="1281" max="1281" width="37.28515625" style="16" customWidth="1"/>
    <col min="1282" max="1282" width="17.85546875" style="16" customWidth="1"/>
    <col min="1283" max="1283" width="18.5703125" style="16" customWidth="1"/>
    <col min="1284" max="1284" width="21.28515625" style="16" customWidth="1"/>
    <col min="1285" max="1536" width="9.140625" style="16"/>
    <col min="1537" max="1537" width="37.28515625" style="16" customWidth="1"/>
    <col min="1538" max="1538" width="17.85546875" style="16" customWidth="1"/>
    <col min="1539" max="1539" width="18.5703125" style="16" customWidth="1"/>
    <col min="1540" max="1540" width="21.28515625" style="16" customWidth="1"/>
    <col min="1541" max="1792" width="9.140625" style="16"/>
    <col min="1793" max="1793" width="37.28515625" style="16" customWidth="1"/>
    <col min="1794" max="1794" width="17.85546875" style="16" customWidth="1"/>
    <col min="1795" max="1795" width="18.5703125" style="16" customWidth="1"/>
    <col min="1796" max="1796" width="21.28515625" style="16" customWidth="1"/>
    <col min="1797" max="2048" width="9.140625" style="16"/>
    <col min="2049" max="2049" width="37.28515625" style="16" customWidth="1"/>
    <col min="2050" max="2050" width="17.85546875" style="16" customWidth="1"/>
    <col min="2051" max="2051" width="18.5703125" style="16" customWidth="1"/>
    <col min="2052" max="2052" width="21.28515625" style="16" customWidth="1"/>
    <col min="2053" max="2304" width="9.140625" style="16"/>
    <col min="2305" max="2305" width="37.28515625" style="16" customWidth="1"/>
    <col min="2306" max="2306" width="17.85546875" style="16" customWidth="1"/>
    <col min="2307" max="2307" width="18.5703125" style="16" customWidth="1"/>
    <col min="2308" max="2308" width="21.28515625" style="16" customWidth="1"/>
    <col min="2309" max="2560" width="9.140625" style="16"/>
    <col min="2561" max="2561" width="37.28515625" style="16" customWidth="1"/>
    <col min="2562" max="2562" width="17.85546875" style="16" customWidth="1"/>
    <col min="2563" max="2563" width="18.5703125" style="16" customWidth="1"/>
    <col min="2564" max="2564" width="21.28515625" style="16" customWidth="1"/>
    <col min="2565" max="2816" width="9.140625" style="16"/>
    <col min="2817" max="2817" width="37.28515625" style="16" customWidth="1"/>
    <col min="2818" max="2818" width="17.85546875" style="16" customWidth="1"/>
    <col min="2819" max="2819" width="18.5703125" style="16" customWidth="1"/>
    <col min="2820" max="2820" width="21.28515625" style="16" customWidth="1"/>
    <col min="2821" max="3072" width="9.140625" style="16"/>
    <col min="3073" max="3073" width="37.28515625" style="16" customWidth="1"/>
    <col min="3074" max="3074" width="17.85546875" style="16" customWidth="1"/>
    <col min="3075" max="3075" width="18.5703125" style="16" customWidth="1"/>
    <col min="3076" max="3076" width="21.28515625" style="16" customWidth="1"/>
    <col min="3077" max="3328" width="9.140625" style="16"/>
    <col min="3329" max="3329" width="37.28515625" style="16" customWidth="1"/>
    <col min="3330" max="3330" width="17.85546875" style="16" customWidth="1"/>
    <col min="3331" max="3331" width="18.5703125" style="16" customWidth="1"/>
    <col min="3332" max="3332" width="21.28515625" style="16" customWidth="1"/>
    <col min="3333" max="3584" width="9.140625" style="16"/>
    <col min="3585" max="3585" width="37.28515625" style="16" customWidth="1"/>
    <col min="3586" max="3586" width="17.85546875" style="16" customWidth="1"/>
    <col min="3587" max="3587" width="18.5703125" style="16" customWidth="1"/>
    <col min="3588" max="3588" width="21.28515625" style="16" customWidth="1"/>
    <col min="3589" max="3840" width="9.140625" style="16"/>
    <col min="3841" max="3841" width="37.28515625" style="16" customWidth="1"/>
    <col min="3842" max="3842" width="17.85546875" style="16" customWidth="1"/>
    <col min="3843" max="3843" width="18.5703125" style="16" customWidth="1"/>
    <col min="3844" max="3844" width="21.28515625" style="16" customWidth="1"/>
    <col min="3845" max="4096" width="9.140625" style="16"/>
    <col min="4097" max="4097" width="37.28515625" style="16" customWidth="1"/>
    <col min="4098" max="4098" width="17.85546875" style="16" customWidth="1"/>
    <col min="4099" max="4099" width="18.5703125" style="16" customWidth="1"/>
    <col min="4100" max="4100" width="21.28515625" style="16" customWidth="1"/>
    <col min="4101" max="4352" width="9.140625" style="16"/>
    <col min="4353" max="4353" width="37.28515625" style="16" customWidth="1"/>
    <col min="4354" max="4354" width="17.85546875" style="16" customWidth="1"/>
    <col min="4355" max="4355" width="18.5703125" style="16" customWidth="1"/>
    <col min="4356" max="4356" width="21.28515625" style="16" customWidth="1"/>
    <col min="4357" max="4608" width="9.140625" style="16"/>
    <col min="4609" max="4609" width="37.28515625" style="16" customWidth="1"/>
    <col min="4610" max="4610" width="17.85546875" style="16" customWidth="1"/>
    <col min="4611" max="4611" width="18.5703125" style="16" customWidth="1"/>
    <col min="4612" max="4612" width="21.28515625" style="16" customWidth="1"/>
    <col min="4613" max="4864" width="9.140625" style="16"/>
    <col min="4865" max="4865" width="37.28515625" style="16" customWidth="1"/>
    <col min="4866" max="4866" width="17.85546875" style="16" customWidth="1"/>
    <col min="4867" max="4867" width="18.5703125" style="16" customWidth="1"/>
    <col min="4868" max="4868" width="21.28515625" style="16" customWidth="1"/>
    <col min="4869" max="5120" width="9.140625" style="16"/>
    <col min="5121" max="5121" width="37.28515625" style="16" customWidth="1"/>
    <col min="5122" max="5122" width="17.85546875" style="16" customWidth="1"/>
    <col min="5123" max="5123" width="18.5703125" style="16" customWidth="1"/>
    <col min="5124" max="5124" width="21.28515625" style="16" customWidth="1"/>
    <col min="5125" max="5376" width="9.140625" style="16"/>
    <col min="5377" max="5377" width="37.28515625" style="16" customWidth="1"/>
    <col min="5378" max="5378" width="17.85546875" style="16" customWidth="1"/>
    <col min="5379" max="5379" width="18.5703125" style="16" customWidth="1"/>
    <col min="5380" max="5380" width="21.28515625" style="16" customWidth="1"/>
    <col min="5381" max="5632" width="9.140625" style="16"/>
    <col min="5633" max="5633" width="37.28515625" style="16" customWidth="1"/>
    <col min="5634" max="5634" width="17.85546875" style="16" customWidth="1"/>
    <col min="5635" max="5635" width="18.5703125" style="16" customWidth="1"/>
    <col min="5636" max="5636" width="21.28515625" style="16" customWidth="1"/>
    <col min="5637" max="5888" width="9.140625" style="16"/>
    <col min="5889" max="5889" width="37.28515625" style="16" customWidth="1"/>
    <col min="5890" max="5890" width="17.85546875" style="16" customWidth="1"/>
    <col min="5891" max="5891" width="18.5703125" style="16" customWidth="1"/>
    <col min="5892" max="5892" width="21.28515625" style="16" customWidth="1"/>
    <col min="5893" max="6144" width="9.140625" style="16"/>
    <col min="6145" max="6145" width="37.28515625" style="16" customWidth="1"/>
    <col min="6146" max="6146" width="17.85546875" style="16" customWidth="1"/>
    <col min="6147" max="6147" width="18.5703125" style="16" customWidth="1"/>
    <col min="6148" max="6148" width="21.28515625" style="16" customWidth="1"/>
    <col min="6149" max="6400" width="9.140625" style="16"/>
    <col min="6401" max="6401" width="37.28515625" style="16" customWidth="1"/>
    <col min="6402" max="6402" width="17.85546875" style="16" customWidth="1"/>
    <col min="6403" max="6403" width="18.5703125" style="16" customWidth="1"/>
    <col min="6404" max="6404" width="21.28515625" style="16" customWidth="1"/>
    <col min="6405" max="6656" width="9.140625" style="16"/>
    <col min="6657" max="6657" width="37.28515625" style="16" customWidth="1"/>
    <col min="6658" max="6658" width="17.85546875" style="16" customWidth="1"/>
    <col min="6659" max="6659" width="18.5703125" style="16" customWidth="1"/>
    <col min="6660" max="6660" width="21.28515625" style="16" customWidth="1"/>
    <col min="6661" max="6912" width="9.140625" style="16"/>
    <col min="6913" max="6913" width="37.28515625" style="16" customWidth="1"/>
    <col min="6914" max="6914" width="17.85546875" style="16" customWidth="1"/>
    <col min="6915" max="6915" width="18.5703125" style="16" customWidth="1"/>
    <col min="6916" max="6916" width="21.28515625" style="16" customWidth="1"/>
    <col min="6917" max="7168" width="9.140625" style="16"/>
    <col min="7169" max="7169" width="37.28515625" style="16" customWidth="1"/>
    <col min="7170" max="7170" width="17.85546875" style="16" customWidth="1"/>
    <col min="7171" max="7171" width="18.5703125" style="16" customWidth="1"/>
    <col min="7172" max="7172" width="21.28515625" style="16" customWidth="1"/>
    <col min="7173" max="7424" width="9.140625" style="16"/>
    <col min="7425" max="7425" width="37.28515625" style="16" customWidth="1"/>
    <col min="7426" max="7426" width="17.85546875" style="16" customWidth="1"/>
    <col min="7427" max="7427" width="18.5703125" style="16" customWidth="1"/>
    <col min="7428" max="7428" width="21.28515625" style="16" customWidth="1"/>
    <col min="7429" max="7680" width="9.140625" style="16"/>
    <col min="7681" max="7681" width="37.28515625" style="16" customWidth="1"/>
    <col min="7682" max="7682" width="17.85546875" style="16" customWidth="1"/>
    <col min="7683" max="7683" width="18.5703125" style="16" customWidth="1"/>
    <col min="7684" max="7684" width="21.28515625" style="16" customWidth="1"/>
    <col min="7685" max="7936" width="9.140625" style="16"/>
    <col min="7937" max="7937" width="37.28515625" style="16" customWidth="1"/>
    <col min="7938" max="7938" width="17.85546875" style="16" customWidth="1"/>
    <col min="7939" max="7939" width="18.5703125" style="16" customWidth="1"/>
    <col min="7940" max="7940" width="21.28515625" style="16" customWidth="1"/>
    <col min="7941" max="8192" width="9.140625" style="16"/>
    <col min="8193" max="8193" width="37.28515625" style="16" customWidth="1"/>
    <col min="8194" max="8194" width="17.85546875" style="16" customWidth="1"/>
    <col min="8195" max="8195" width="18.5703125" style="16" customWidth="1"/>
    <col min="8196" max="8196" width="21.28515625" style="16" customWidth="1"/>
    <col min="8197" max="8448" width="9.140625" style="16"/>
    <col min="8449" max="8449" width="37.28515625" style="16" customWidth="1"/>
    <col min="8450" max="8450" width="17.85546875" style="16" customWidth="1"/>
    <col min="8451" max="8451" width="18.5703125" style="16" customWidth="1"/>
    <col min="8452" max="8452" width="21.28515625" style="16" customWidth="1"/>
    <col min="8453" max="8704" width="9.140625" style="16"/>
    <col min="8705" max="8705" width="37.28515625" style="16" customWidth="1"/>
    <col min="8706" max="8706" width="17.85546875" style="16" customWidth="1"/>
    <col min="8707" max="8707" width="18.5703125" style="16" customWidth="1"/>
    <col min="8708" max="8708" width="21.28515625" style="16" customWidth="1"/>
    <col min="8709" max="8960" width="9.140625" style="16"/>
    <col min="8961" max="8961" width="37.28515625" style="16" customWidth="1"/>
    <col min="8962" max="8962" width="17.85546875" style="16" customWidth="1"/>
    <col min="8963" max="8963" width="18.5703125" style="16" customWidth="1"/>
    <col min="8964" max="8964" width="21.28515625" style="16" customWidth="1"/>
    <col min="8965" max="9216" width="9.140625" style="16"/>
    <col min="9217" max="9217" width="37.28515625" style="16" customWidth="1"/>
    <col min="9218" max="9218" width="17.85546875" style="16" customWidth="1"/>
    <col min="9219" max="9219" width="18.5703125" style="16" customWidth="1"/>
    <col min="9220" max="9220" width="21.28515625" style="16" customWidth="1"/>
    <col min="9221" max="9472" width="9.140625" style="16"/>
    <col min="9473" max="9473" width="37.28515625" style="16" customWidth="1"/>
    <col min="9474" max="9474" width="17.85546875" style="16" customWidth="1"/>
    <col min="9475" max="9475" width="18.5703125" style="16" customWidth="1"/>
    <col min="9476" max="9476" width="21.28515625" style="16" customWidth="1"/>
    <col min="9477" max="9728" width="9.140625" style="16"/>
    <col min="9729" max="9729" width="37.28515625" style="16" customWidth="1"/>
    <col min="9730" max="9730" width="17.85546875" style="16" customWidth="1"/>
    <col min="9731" max="9731" width="18.5703125" style="16" customWidth="1"/>
    <col min="9732" max="9732" width="21.28515625" style="16" customWidth="1"/>
    <col min="9733" max="9984" width="9.140625" style="16"/>
    <col min="9985" max="9985" width="37.28515625" style="16" customWidth="1"/>
    <col min="9986" max="9986" width="17.85546875" style="16" customWidth="1"/>
    <col min="9987" max="9987" width="18.5703125" style="16" customWidth="1"/>
    <col min="9988" max="9988" width="21.28515625" style="16" customWidth="1"/>
    <col min="9989" max="10240" width="9.140625" style="16"/>
    <col min="10241" max="10241" width="37.28515625" style="16" customWidth="1"/>
    <col min="10242" max="10242" width="17.85546875" style="16" customWidth="1"/>
    <col min="10243" max="10243" width="18.5703125" style="16" customWidth="1"/>
    <col min="10244" max="10244" width="21.28515625" style="16" customWidth="1"/>
    <col min="10245" max="10496" width="9.140625" style="16"/>
    <col min="10497" max="10497" width="37.28515625" style="16" customWidth="1"/>
    <col min="10498" max="10498" width="17.85546875" style="16" customWidth="1"/>
    <col min="10499" max="10499" width="18.5703125" style="16" customWidth="1"/>
    <col min="10500" max="10500" width="21.28515625" style="16" customWidth="1"/>
    <col min="10501" max="10752" width="9.140625" style="16"/>
    <col min="10753" max="10753" width="37.28515625" style="16" customWidth="1"/>
    <col min="10754" max="10754" width="17.85546875" style="16" customWidth="1"/>
    <col min="10755" max="10755" width="18.5703125" style="16" customWidth="1"/>
    <col min="10756" max="10756" width="21.28515625" style="16" customWidth="1"/>
    <col min="10757" max="11008" width="9.140625" style="16"/>
    <col min="11009" max="11009" width="37.28515625" style="16" customWidth="1"/>
    <col min="11010" max="11010" width="17.85546875" style="16" customWidth="1"/>
    <col min="11011" max="11011" width="18.5703125" style="16" customWidth="1"/>
    <col min="11012" max="11012" width="21.28515625" style="16" customWidth="1"/>
    <col min="11013" max="11264" width="9.140625" style="16"/>
    <col min="11265" max="11265" width="37.28515625" style="16" customWidth="1"/>
    <col min="11266" max="11266" width="17.85546875" style="16" customWidth="1"/>
    <col min="11267" max="11267" width="18.5703125" style="16" customWidth="1"/>
    <col min="11268" max="11268" width="21.28515625" style="16" customWidth="1"/>
    <col min="11269" max="11520" width="9.140625" style="16"/>
    <col min="11521" max="11521" width="37.28515625" style="16" customWidth="1"/>
    <col min="11522" max="11522" width="17.85546875" style="16" customWidth="1"/>
    <col min="11523" max="11523" width="18.5703125" style="16" customWidth="1"/>
    <col min="11524" max="11524" width="21.28515625" style="16" customWidth="1"/>
    <col min="11525" max="11776" width="9.140625" style="16"/>
    <col min="11777" max="11777" width="37.28515625" style="16" customWidth="1"/>
    <col min="11778" max="11778" width="17.85546875" style="16" customWidth="1"/>
    <col min="11779" max="11779" width="18.5703125" style="16" customWidth="1"/>
    <col min="11780" max="11780" width="21.28515625" style="16" customWidth="1"/>
    <col min="11781" max="12032" width="9.140625" style="16"/>
    <col min="12033" max="12033" width="37.28515625" style="16" customWidth="1"/>
    <col min="12034" max="12034" width="17.85546875" style="16" customWidth="1"/>
    <col min="12035" max="12035" width="18.5703125" style="16" customWidth="1"/>
    <col min="12036" max="12036" width="21.28515625" style="16" customWidth="1"/>
    <col min="12037" max="12288" width="9.140625" style="16"/>
    <col min="12289" max="12289" width="37.28515625" style="16" customWidth="1"/>
    <col min="12290" max="12290" width="17.85546875" style="16" customWidth="1"/>
    <col min="12291" max="12291" width="18.5703125" style="16" customWidth="1"/>
    <col min="12292" max="12292" width="21.28515625" style="16" customWidth="1"/>
    <col min="12293" max="12544" width="9.140625" style="16"/>
    <col min="12545" max="12545" width="37.28515625" style="16" customWidth="1"/>
    <col min="12546" max="12546" width="17.85546875" style="16" customWidth="1"/>
    <col min="12547" max="12547" width="18.5703125" style="16" customWidth="1"/>
    <col min="12548" max="12548" width="21.28515625" style="16" customWidth="1"/>
    <col min="12549" max="12800" width="9.140625" style="16"/>
    <col min="12801" max="12801" width="37.28515625" style="16" customWidth="1"/>
    <col min="12802" max="12802" width="17.85546875" style="16" customWidth="1"/>
    <col min="12803" max="12803" width="18.5703125" style="16" customWidth="1"/>
    <col min="12804" max="12804" width="21.28515625" style="16" customWidth="1"/>
    <col min="12805" max="13056" width="9.140625" style="16"/>
    <col min="13057" max="13057" width="37.28515625" style="16" customWidth="1"/>
    <col min="13058" max="13058" width="17.85546875" style="16" customWidth="1"/>
    <col min="13059" max="13059" width="18.5703125" style="16" customWidth="1"/>
    <col min="13060" max="13060" width="21.28515625" style="16" customWidth="1"/>
    <col min="13061" max="13312" width="9.140625" style="16"/>
    <col min="13313" max="13313" width="37.28515625" style="16" customWidth="1"/>
    <col min="13314" max="13314" width="17.85546875" style="16" customWidth="1"/>
    <col min="13315" max="13315" width="18.5703125" style="16" customWidth="1"/>
    <col min="13316" max="13316" width="21.28515625" style="16" customWidth="1"/>
    <col min="13317" max="13568" width="9.140625" style="16"/>
    <col min="13569" max="13569" width="37.28515625" style="16" customWidth="1"/>
    <col min="13570" max="13570" width="17.85546875" style="16" customWidth="1"/>
    <col min="13571" max="13571" width="18.5703125" style="16" customWidth="1"/>
    <col min="13572" max="13572" width="21.28515625" style="16" customWidth="1"/>
    <col min="13573" max="13824" width="9.140625" style="16"/>
    <col min="13825" max="13825" width="37.28515625" style="16" customWidth="1"/>
    <col min="13826" max="13826" width="17.85546875" style="16" customWidth="1"/>
    <col min="13827" max="13827" width="18.5703125" style="16" customWidth="1"/>
    <col min="13828" max="13828" width="21.28515625" style="16" customWidth="1"/>
    <col min="13829" max="14080" width="9.140625" style="16"/>
    <col min="14081" max="14081" width="37.28515625" style="16" customWidth="1"/>
    <col min="14082" max="14082" width="17.85546875" style="16" customWidth="1"/>
    <col min="14083" max="14083" width="18.5703125" style="16" customWidth="1"/>
    <col min="14084" max="14084" width="21.28515625" style="16" customWidth="1"/>
    <col min="14085" max="14336" width="9.140625" style="16"/>
    <col min="14337" max="14337" width="37.28515625" style="16" customWidth="1"/>
    <col min="14338" max="14338" width="17.85546875" style="16" customWidth="1"/>
    <col min="14339" max="14339" width="18.5703125" style="16" customWidth="1"/>
    <col min="14340" max="14340" width="21.28515625" style="16" customWidth="1"/>
    <col min="14341" max="14592" width="9.140625" style="16"/>
    <col min="14593" max="14593" width="37.28515625" style="16" customWidth="1"/>
    <col min="14594" max="14594" width="17.85546875" style="16" customWidth="1"/>
    <col min="14595" max="14595" width="18.5703125" style="16" customWidth="1"/>
    <col min="14596" max="14596" width="21.28515625" style="16" customWidth="1"/>
    <col min="14597" max="14848" width="9.140625" style="16"/>
    <col min="14849" max="14849" width="37.28515625" style="16" customWidth="1"/>
    <col min="14850" max="14850" width="17.85546875" style="16" customWidth="1"/>
    <col min="14851" max="14851" width="18.5703125" style="16" customWidth="1"/>
    <col min="14852" max="14852" width="21.28515625" style="16" customWidth="1"/>
    <col min="14853" max="15104" width="9.140625" style="16"/>
    <col min="15105" max="15105" width="37.28515625" style="16" customWidth="1"/>
    <col min="15106" max="15106" width="17.85546875" style="16" customWidth="1"/>
    <col min="15107" max="15107" width="18.5703125" style="16" customWidth="1"/>
    <col min="15108" max="15108" width="21.28515625" style="16" customWidth="1"/>
    <col min="15109" max="15360" width="9.140625" style="16"/>
    <col min="15361" max="15361" width="37.28515625" style="16" customWidth="1"/>
    <col min="15362" max="15362" width="17.85546875" style="16" customWidth="1"/>
    <col min="15363" max="15363" width="18.5703125" style="16" customWidth="1"/>
    <col min="15364" max="15364" width="21.28515625" style="16" customWidth="1"/>
    <col min="15365" max="15616" width="9.140625" style="16"/>
    <col min="15617" max="15617" width="37.28515625" style="16" customWidth="1"/>
    <col min="15618" max="15618" width="17.85546875" style="16" customWidth="1"/>
    <col min="15619" max="15619" width="18.5703125" style="16" customWidth="1"/>
    <col min="15620" max="15620" width="21.28515625" style="16" customWidth="1"/>
    <col min="15621" max="15872" width="9.140625" style="16"/>
    <col min="15873" max="15873" width="37.28515625" style="16" customWidth="1"/>
    <col min="15874" max="15874" width="17.85546875" style="16" customWidth="1"/>
    <col min="15875" max="15875" width="18.5703125" style="16" customWidth="1"/>
    <col min="15876" max="15876" width="21.28515625" style="16" customWidth="1"/>
    <col min="15877" max="16128" width="9.140625" style="16"/>
    <col min="16129" max="16129" width="37.28515625" style="16" customWidth="1"/>
    <col min="16130" max="16130" width="17.85546875" style="16" customWidth="1"/>
    <col min="16131" max="16131" width="18.5703125" style="16" customWidth="1"/>
    <col min="16132" max="16132" width="21.28515625" style="16" customWidth="1"/>
    <col min="16133" max="16384" width="9.140625" style="16"/>
  </cols>
  <sheetData>
    <row r="1" spans="1:4" x14ac:dyDescent="0.25">
      <c r="A1" s="15"/>
    </row>
    <row r="3" spans="1:4" x14ac:dyDescent="0.25">
      <c r="B3" s="16" t="s">
        <v>99</v>
      </c>
      <c r="C3" s="16" t="s">
        <v>133</v>
      </c>
      <c r="D3" s="16" t="s">
        <v>124</v>
      </c>
    </row>
    <row r="4" spans="1:4" x14ac:dyDescent="0.25">
      <c r="A4" s="16" t="s">
        <v>9</v>
      </c>
      <c r="B4" s="58">
        <f>9*140</f>
        <v>1260</v>
      </c>
    </row>
    <row r="5" spans="1:4" ht="18.75" thickBot="1" x14ac:dyDescent="0.3">
      <c r="A5" s="20" t="s">
        <v>174</v>
      </c>
      <c r="B5" s="89">
        <f>4*140</f>
        <v>560</v>
      </c>
      <c r="C5" s="20"/>
      <c r="D5" s="20"/>
    </row>
    <row r="6" spans="1:4" x14ac:dyDescent="0.25">
      <c r="A6" s="16" t="s">
        <v>3</v>
      </c>
      <c r="B6" s="16">
        <f>B4-B5</f>
        <v>700</v>
      </c>
      <c r="C6" s="16">
        <f>D6-B6</f>
        <v>1920</v>
      </c>
      <c r="D6" s="16">
        <f>SUM(D7:D10)</f>
        <v>2620</v>
      </c>
    </row>
    <row r="7" spans="1:4" x14ac:dyDescent="0.25">
      <c r="A7" s="71" t="s">
        <v>175</v>
      </c>
      <c r="D7" s="58">
        <v>1600</v>
      </c>
    </row>
    <row r="8" spans="1:4" x14ac:dyDescent="0.25">
      <c r="A8" s="71" t="s">
        <v>66</v>
      </c>
      <c r="D8" s="58">
        <v>120</v>
      </c>
    </row>
    <row r="9" spans="1:4" ht="18.75" thickBot="1" x14ac:dyDescent="0.3">
      <c r="A9" s="80" t="s">
        <v>176</v>
      </c>
      <c r="B9" s="20"/>
      <c r="C9" s="20"/>
      <c r="D9" s="89">
        <v>300</v>
      </c>
    </row>
    <row r="10" spans="1:4" x14ac:dyDescent="0.25">
      <c r="A10" s="16" t="s">
        <v>5</v>
      </c>
      <c r="D10" s="58">
        <v>600</v>
      </c>
    </row>
    <row r="12" spans="1:4" x14ac:dyDescent="0.25">
      <c r="A12" s="16" t="s">
        <v>135</v>
      </c>
    </row>
    <row r="13" spans="1:4" x14ac:dyDescent="0.25">
      <c r="A13" s="58" t="s">
        <v>136</v>
      </c>
      <c r="B13" s="70"/>
    </row>
    <row r="15" spans="1:4" x14ac:dyDescent="0.25">
      <c r="A15" s="16" t="s">
        <v>137</v>
      </c>
    </row>
    <row r="16" spans="1:4" x14ac:dyDescent="0.25">
      <c r="A16" s="18">
        <f>C6/0.62</f>
        <v>3096.7741935483873</v>
      </c>
    </row>
    <row r="18" spans="1:1" x14ac:dyDescent="0.25">
      <c r="A18" s="16" t="s">
        <v>138</v>
      </c>
    </row>
    <row r="19" spans="1:1" x14ac:dyDescent="0.25">
      <c r="A19" s="19">
        <f>A16/140</f>
        <v>22.119815668202765</v>
      </c>
    </row>
  </sheetData>
  <sheetProtection password="A166" sheet="1" objects="1" scenarios="1"/>
  <pageMargins left="0.75" right="0.75" top="1" bottom="1" header="0.4921259845" footer="0.4921259845"/>
  <pageSetup paperSize="9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F22" sqref="F22"/>
    </sheetView>
  </sheetViews>
  <sheetFormatPr defaultRowHeight="18" x14ac:dyDescent="0.25"/>
  <cols>
    <col min="1" max="1" width="29.7109375" style="16" customWidth="1"/>
    <col min="2" max="2" width="18.85546875" style="16" customWidth="1"/>
    <col min="3" max="3" width="17.85546875" style="16" customWidth="1"/>
    <col min="4" max="4" width="15.5703125" style="16" customWidth="1"/>
    <col min="5" max="5" width="9.140625" style="16"/>
    <col min="6" max="6" width="34.140625" style="16" customWidth="1"/>
    <col min="7" max="256" width="9.140625" style="16"/>
    <col min="257" max="257" width="28.28515625" style="16" customWidth="1"/>
    <col min="258" max="258" width="18.85546875" style="16" customWidth="1"/>
    <col min="259" max="259" width="17.85546875" style="16" customWidth="1"/>
    <col min="260" max="260" width="15.5703125" style="16" customWidth="1"/>
    <col min="261" max="261" width="9.140625" style="16"/>
    <col min="262" max="262" width="34.140625" style="16" customWidth="1"/>
    <col min="263" max="512" width="9.140625" style="16"/>
    <col min="513" max="513" width="28.28515625" style="16" customWidth="1"/>
    <col min="514" max="514" width="18.85546875" style="16" customWidth="1"/>
    <col min="515" max="515" width="17.85546875" style="16" customWidth="1"/>
    <col min="516" max="516" width="15.5703125" style="16" customWidth="1"/>
    <col min="517" max="517" width="9.140625" style="16"/>
    <col min="518" max="518" width="34.140625" style="16" customWidth="1"/>
    <col min="519" max="768" width="9.140625" style="16"/>
    <col min="769" max="769" width="28.28515625" style="16" customWidth="1"/>
    <col min="770" max="770" width="18.85546875" style="16" customWidth="1"/>
    <col min="771" max="771" width="17.85546875" style="16" customWidth="1"/>
    <col min="772" max="772" width="15.5703125" style="16" customWidth="1"/>
    <col min="773" max="773" width="9.140625" style="16"/>
    <col min="774" max="774" width="34.140625" style="16" customWidth="1"/>
    <col min="775" max="1024" width="9.140625" style="16"/>
    <col min="1025" max="1025" width="28.28515625" style="16" customWidth="1"/>
    <col min="1026" max="1026" width="18.85546875" style="16" customWidth="1"/>
    <col min="1027" max="1027" width="17.85546875" style="16" customWidth="1"/>
    <col min="1028" max="1028" width="15.5703125" style="16" customWidth="1"/>
    <col min="1029" max="1029" width="9.140625" style="16"/>
    <col min="1030" max="1030" width="34.140625" style="16" customWidth="1"/>
    <col min="1031" max="1280" width="9.140625" style="16"/>
    <col min="1281" max="1281" width="28.28515625" style="16" customWidth="1"/>
    <col min="1282" max="1282" width="18.85546875" style="16" customWidth="1"/>
    <col min="1283" max="1283" width="17.85546875" style="16" customWidth="1"/>
    <col min="1284" max="1284" width="15.5703125" style="16" customWidth="1"/>
    <col min="1285" max="1285" width="9.140625" style="16"/>
    <col min="1286" max="1286" width="34.140625" style="16" customWidth="1"/>
    <col min="1287" max="1536" width="9.140625" style="16"/>
    <col min="1537" max="1537" width="28.28515625" style="16" customWidth="1"/>
    <col min="1538" max="1538" width="18.85546875" style="16" customWidth="1"/>
    <col min="1539" max="1539" width="17.85546875" style="16" customWidth="1"/>
    <col min="1540" max="1540" width="15.5703125" style="16" customWidth="1"/>
    <col min="1541" max="1541" width="9.140625" style="16"/>
    <col min="1542" max="1542" width="34.140625" style="16" customWidth="1"/>
    <col min="1543" max="1792" width="9.140625" style="16"/>
    <col min="1793" max="1793" width="28.28515625" style="16" customWidth="1"/>
    <col min="1794" max="1794" width="18.85546875" style="16" customWidth="1"/>
    <col min="1795" max="1795" width="17.85546875" style="16" customWidth="1"/>
    <col min="1796" max="1796" width="15.5703125" style="16" customWidth="1"/>
    <col min="1797" max="1797" width="9.140625" style="16"/>
    <col min="1798" max="1798" width="34.140625" style="16" customWidth="1"/>
    <col min="1799" max="2048" width="9.140625" style="16"/>
    <col min="2049" max="2049" width="28.28515625" style="16" customWidth="1"/>
    <col min="2050" max="2050" width="18.85546875" style="16" customWidth="1"/>
    <col min="2051" max="2051" width="17.85546875" style="16" customWidth="1"/>
    <col min="2052" max="2052" width="15.5703125" style="16" customWidth="1"/>
    <col min="2053" max="2053" width="9.140625" style="16"/>
    <col min="2054" max="2054" width="34.140625" style="16" customWidth="1"/>
    <col min="2055" max="2304" width="9.140625" style="16"/>
    <col min="2305" max="2305" width="28.28515625" style="16" customWidth="1"/>
    <col min="2306" max="2306" width="18.85546875" style="16" customWidth="1"/>
    <col min="2307" max="2307" width="17.85546875" style="16" customWidth="1"/>
    <col min="2308" max="2308" width="15.5703125" style="16" customWidth="1"/>
    <col min="2309" max="2309" width="9.140625" style="16"/>
    <col min="2310" max="2310" width="34.140625" style="16" customWidth="1"/>
    <col min="2311" max="2560" width="9.140625" style="16"/>
    <col min="2561" max="2561" width="28.28515625" style="16" customWidth="1"/>
    <col min="2562" max="2562" width="18.85546875" style="16" customWidth="1"/>
    <col min="2563" max="2563" width="17.85546875" style="16" customWidth="1"/>
    <col min="2564" max="2564" width="15.5703125" style="16" customWidth="1"/>
    <col min="2565" max="2565" width="9.140625" style="16"/>
    <col min="2566" max="2566" width="34.140625" style="16" customWidth="1"/>
    <col min="2567" max="2816" width="9.140625" style="16"/>
    <col min="2817" max="2817" width="28.28515625" style="16" customWidth="1"/>
    <col min="2818" max="2818" width="18.85546875" style="16" customWidth="1"/>
    <col min="2819" max="2819" width="17.85546875" style="16" customWidth="1"/>
    <col min="2820" max="2820" width="15.5703125" style="16" customWidth="1"/>
    <col min="2821" max="2821" width="9.140625" style="16"/>
    <col min="2822" max="2822" width="34.140625" style="16" customWidth="1"/>
    <col min="2823" max="3072" width="9.140625" style="16"/>
    <col min="3073" max="3073" width="28.28515625" style="16" customWidth="1"/>
    <col min="3074" max="3074" width="18.85546875" style="16" customWidth="1"/>
    <col min="3075" max="3075" width="17.85546875" style="16" customWidth="1"/>
    <col min="3076" max="3076" width="15.5703125" style="16" customWidth="1"/>
    <col min="3077" max="3077" width="9.140625" style="16"/>
    <col min="3078" max="3078" width="34.140625" style="16" customWidth="1"/>
    <col min="3079" max="3328" width="9.140625" style="16"/>
    <col min="3329" max="3329" width="28.28515625" style="16" customWidth="1"/>
    <col min="3330" max="3330" width="18.85546875" style="16" customWidth="1"/>
    <col min="3331" max="3331" width="17.85546875" style="16" customWidth="1"/>
    <col min="3332" max="3332" width="15.5703125" style="16" customWidth="1"/>
    <col min="3333" max="3333" width="9.140625" style="16"/>
    <col min="3334" max="3334" width="34.140625" style="16" customWidth="1"/>
    <col min="3335" max="3584" width="9.140625" style="16"/>
    <col min="3585" max="3585" width="28.28515625" style="16" customWidth="1"/>
    <col min="3586" max="3586" width="18.85546875" style="16" customWidth="1"/>
    <col min="3587" max="3587" width="17.85546875" style="16" customWidth="1"/>
    <col min="3588" max="3588" width="15.5703125" style="16" customWidth="1"/>
    <col min="3589" max="3589" width="9.140625" style="16"/>
    <col min="3590" max="3590" width="34.140625" style="16" customWidth="1"/>
    <col min="3591" max="3840" width="9.140625" style="16"/>
    <col min="3841" max="3841" width="28.28515625" style="16" customWidth="1"/>
    <col min="3842" max="3842" width="18.85546875" style="16" customWidth="1"/>
    <col min="3843" max="3843" width="17.85546875" style="16" customWidth="1"/>
    <col min="3844" max="3844" width="15.5703125" style="16" customWidth="1"/>
    <col min="3845" max="3845" width="9.140625" style="16"/>
    <col min="3846" max="3846" width="34.140625" style="16" customWidth="1"/>
    <col min="3847" max="4096" width="9.140625" style="16"/>
    <col min="4097" max="4097" width="28.28515625" style="16" customWidth="1"/>
    <col min="4098" max="4098" width="18.85546875" style="16" customWidth="1"/>
    <col min="4099" max="4099" width="17.85546875" style="16" customWidth="1"/>
    <col min="4100" max="4100" width="15.5703125" style="16" customWidth="1"/>
    <col min="4101" max="4101" width="9.140625" style="16"/>
    <col min="4102" max="4102" width="34.140625" style="16" customWidth="1"/>
    <col min="4103" max="4352" width="9.140625" style="16"/>
    <col min="4353" max="4353" width="28.28515625" style="16" customWidth="1"/>
    <col min="4354" max="4354" width="18.85546875" style="16" customWidth="1"/>
    <col min="4355" max="4355" width="17.85546875" style="16" customWidth="1"/>
    <col min="4356" max="4356" width="15.5703125" style="16" customWidth="1"/>
    <col min="4357" max="4357" width="9.140625" style="16"/>
    <col min="4358" max="4358" width="34.140625" style="16" customWidth="1"/>
    <col min="4359" max="4608" width="9.140625" style="16"/>
    <col min="4609" max="4609" width="28.28515625" style="16" customWidth="1"/>
    <col min="4610" max="4610" width="18.85546875" style="16" customWidth="1"/>
    <col min="4611" max="4611" width="17.85546875" style="16" customWidth="1"/>
    <col min="4612" max="4612" width="15.5703125" style="16" customWidth="1"/>
    <col min="4613" max="4613" width="9.140625" style="16"/>
    <col min="4614" max="4614" width="34.140625" style="16" customWidth="1"/>
    <col min="4615" max="4864" width="9.140625" style="16"/>
    <col min="4865" max="4865" width="28.28515625" style="16" customWidth="1"/>
    <col min="4866" max="4866" width="18.85546875" style="16" customWidth="1"/>
    <col min="4867" max="4867" width="17.85546875" style="16" customWidth="1"/>
    <col min="4868" max="4868" width="15.5703125" style="16" customWidth="1"/>
    <col min="4869" max="4869" width="9.140625" style="16"/>
    <col min="4870" max="4870" width="34.140625" style="16" customWidth="1"/>
    <col min="4871" max="5120" width="9.140625" style="16"/>
    <col min="5121" max="5121" width="28.28515625" style="16" customWidth="1"/>
    <col min="5122" max="5122" width="18.85546875" style="16" customWidth="1"/>
    <col min="5123" max="5123" width="17.85546875" style="16" customWidth="1"/>
    <col min="5124" max="5124" width="15.5703125" style="16" customWidth="1"/>
    <col min="5125" max="5125" width="9.140625" style="16"/>
    <col min="5126" max="5126" width="34.140625" style="16" customWidth="1"/>
    <col min="5127" max="5376" width="9.140625" style="16"/>
    <col min="5377" max="5377" width="28.28515625" style="16" customWidth="1"/>
    <col min="5378" max="5378" width="18.85546875" style="16" customWidth="1"/>
    <col min="5379" max="5379" width="17.85546875" style="16" customWidth="1"/>
    <col min="5380" max="5380" width="15.5703125" style="16" customWidth="1"/>
    <col min="5381" max="5381" width="9.140625" style="16"/>
    <col min="5382" max="5382" width="34.140625" style="16" customWidth="1"/>
    <col min="5383" max="5632" width="9.140625" style="16"/>
    <col min="5633" max="5633" width="28.28515625" style="16" customWidth="1"/>
    <col min="5634" max="5634" width="18.85546875" style="16" customWidth="1"/>
    <col min="5635" max="5635" width="17.85546875" style="16" customWidth="1"/>
    <col min="5636" max="5636" width="15.5703125" style="16" customWidth="1"/>
    <col min="5637" max="5637" width="9.140625" style="16"/>
    <col min="5638" max="5638" width="34.140625" style="16" customWidth="1"/>
    <col min="5639" max="5888" width="9.140625" style="16"/>
    <col min="5889" max="5889" width="28.28515625" style="16" customWidth="1"/>
    <col min="5890" max="5890" width="18.85546875" style="16" customWidth="1"/>
    <col min="5891" max="5891" width="17.85546875" style="16" customWidth="1"/>
    <col min="5892" max="5892" width="15.5703125" style="16" customWidth="1"/>
    <col min="5893" max="5893" width="9.140625" style="16"/>
    <col min="5894" max="5894" width="34.140625" style="16" customWidth="1"/>
    <col min="5895" max="6144" width="9.140625" style="16"/>
    <col min="6145" max="6145" width="28.28515625" style="16" customWidth="1"/>
    <col min="6146" max="6146" width="18.85546875" style="16" customWidth="1"/>
    <col min="6147" max="6147" width="17.85546875" style="16" customWidth="1"/>
    <col min="6148" max="6148" width="15.5703125" style="16" customWidth="1"/>
    <col min="6149" max="6149" width="9.140625" style="16"/>
    <col min="6150" max="6150" width="34.140625" style="16" customWidth="1"/>
    <col min="6151" max="6400" width="9.140625" style="16"/>
    <col min="6401" max="6401" width="28.28515625" style="16" customWidth="1"/>
    <col min="6402" max="6402" width="18.85546875" style="16" customWidth="1"/>
    <col min="6403" max="6403" width="17.85546875" style="16" customWidth="1"/>
    <col min="6404" max="6404" width="15.5703125" style="16" customWidth="1"/>
    <col min="6405" max="6405" width="9.140625" style="16"/>
    <col min="6406" max="6406" width="34.140625" style="16" customWidth="1"/>
    <col min="6407" max="6656" width="9.140625" style="16"/>
    <col min="6657" max="6657" width="28.28515625" style="16" customWidth="1"/>
    <col min="6658" max="6658" width="18.85546875" style="16" customWidth="1"/>
    <col min="6659" max="6659" width="17.85546875" style="16" customWidth="1"/>
    <col min="6660" max="6660" width="15.5703125" style="16" customWidth="1"/>
    <col min="6661" max="6661" width="9.140625" style="16"/>
    <col min="6662" max="6662" width="34.140625" style="16" customWidth="1"/>
    <col min="6663" max="6912" width="9.140625" style="16"/>
    <col min="6913" max="6913" width="28.28515625" style="16" customWidth="1"/>
    <col min="6914" max="6914" width="18.85546875" style="16" customWidth="1"/>
    <col min="6915" max="6915" width="17.85546875" style="16" customWidth="1"/>
    <col min="6916" max="6916" width="15.5703125" style="16" customWidth="1"/>
    <col min="6917" max="6917" width="9.140625" style="16"/>
    <col min="6918" max="6918" width="34.140625" style="16" customWidth="1"/>
    <col min="6919" max="7168" width="9.140625" style="16"/>
    <col min="7169" max="7169" width="28.28515625" style="16" customWidth="1"/>
    <col min="7170" max="7170" width="18.85546875" style="16" customWidth="1"/>
    <col min="7171" max="7171" width="17.85546875" style="16" customWidth="1"/>
    <col min="7172" max="7172" width="15.5703125" style="16" customWidth="1"/>
    <col min="7173" max="7173" width="9.140625" style="16"/>
    <col min="7174" max="7174" width="34.140625" style="16" customWidth="1"/>
    <col min="7175" max="7424" width="9.140625" style="16"/>
    <col min="7425" max="7425" width="28.28515625" style="16" customWidth="1"/>
    <col min="7426" max="7426" width="18.85546875" style="16" customWidth="1"/>
    <col min="7427" max="7427" width="17.85546875" style="16" customWidth="1"/>
    <col min="7428" max="7428" width="15.5703125" style="16" customWidth="1"/>
    <col min="7429" max="7429" width="9.140625" style="16"/>
    <col min="7430" max="7430" width="34.140625" style="16" customWidth="1"/>
    <col min="7431" max="7680" width="9.140625" style="16"/>
    <col min="7681" max="7681" width="28.28515625" style="16" customWidth="1"/>
    <col min="7682" max="7682" width="18.85546875" style="16" customWidth="1"/>
    <col min="7683" max="7683" width="17.85546875" style="16" customWidth="1"/>
    <col min="7684" max="7684" width="15.5703125" style="16" customWidth="1"/>
    <col min="7685" max="7685" width="9.140625" style="16"/>
    <col min="7686" max="7686" width="34.140625" style="16" customWidth="1"/>
    <col min="7687" max="7936" width="9.140625" style="16"/>
    <col min="7937" max="7937" width="28.28515625" style="16" customWidth="1"/>
    <col min="7938" max="7938" width="18.85546875" style="16" customWidth="1"/>
    <col min="7939" max="7939" width="17.85546875" style="16" customWidth="1"/>
    <col min="7940" max="7940" width="15.5703125" style="16" customWidth="1"/>
    <col min="7941" max="7941" width="9.140625" style="16"/>
    <col min="7942" max="7942" width="34.140625" style="16" customWidth="1"/>
    <col min="7943" max="8192" width="9.140625" style="16"/>
    <col min="8193" max="8193" width="28.28515625" style="16" customWidth="1"/>
    <col min="8194" max="8194" width="18.85546875" style="16" customWidth="1"/>
    <col min="8195" max="8195" width="17.85546875" style="16" customWidth="1"/>
    <col min="8196" max="8196" width="15.5703125" style="16" customWidth="1"/>
    <col min="8197" max="8197" width="9.140625" style="16"/>
    <col min="8198" max="8198" width="34.140625" style="16" customWidth="1"/>
    <col min="8199" max="8448" width="9.140625" style="16"/>
    <col min="8449" max="8449" width="28.28515625" style="16" customWidth="1"/>
    <col min="8450" max="8450" width="18.85546875" style="16" customWidth="1"/>
    <col min="8451" max="8451" width="17.85546875" style="16" customWidth="1"/>
    <col min="8452" max="8452" width="15.5703125" style="16" customWidth="1"/>
    <col min="8453" max="8453" width="9.140625" style="16"/>
    <col min="8454" max="8454" width="34.140625" style="16" customWidth="1"/>
    <col min="8455" max="8704" width="9.140625" style="16"/>
    <col min="8705" max="8705" width="28.28515625" style="16" customWidth="1"/>
    <col min="8706" max="8706" width="18.85546875" style="16" customWidth="1"/>
    <col min="8707" max="8707" width="17.85546875" style="16" customWidth="1"/>
    <col min="8708" max="8708" width="15.5703125" style="16" customWidth="1"/>
    <col min="8709" max="8709" width="9.140625" style="16"/>
    <col min="8710" max="8710" width="34.140625" style="16" customWidth="1"/>
    <col min="8711" max="8960" width="9.140625" style="16"/>
    <col min="8961" max="8961" width="28.28515625" style="16" customWidth="1"/>
    <col min="8962" max="8962" width="18.85546875" style="16" customWidth="1"/>
    <col min="8963" max="8963" width="17.85546875" style="16" customWidth="1"/>
    <col min="8964" max="8964" width="15.5703125" style="16" customWidth="1"/>
    <col min="8965" max="8965" width="9.140625" style="16"/>
    <col min="8966" max="8966" width="34.140625" style="16" customWidth="1"/>
    <col min="8967" max="9216" width="9.140625" style="16"/>
    <col min="9217" max="9217" width="28.28515625" style="16" customWidth="1"/>
    <col min="9218" max="9218" width="18.85546875" style="16" customWidth="1"/>
    <col min="9219" max="9219" width="17.85546875" style="16" customWidth="1"/>
    <col min="9220" max="9220" width="15.5703125" style="16" customWidth="1"/>
    <col min="9221" max="9221" width="9.140625" style="16"/>
    <col min="9222" max="9222" width="34.140625" style="16" customWidth="1"/>
    <col min="9223" max="9472" width="9.140625" style="16"/>
    <col min="9473" max="9473" width="28.28515625" style="16" customWidth="1"/>
    <col min="9474" max="9474" width="18.85546875" style="16" customWidth="1"/>
    <col min="9475" max="9475" width="17.85546875" style="16" customWidth="1"/>
    <col min="9476" max="9476" width="15.5703125" style="16" customWidth="1"/>
    <col min="9477" max="9477" width="9.140625" style="16"/>
    <col min="9478" max="9478" width="34.140625" style="16" customWidth="1"/>
    <col min="9479" max="9728" width="9.140625" style="16"/>
    <col min="9729" max="9729" width="28.28515625" style="16" customWidth="1"/>
    <col min="9730" max="9730" width="18.85546875" style="16" customWidth="1"/>
    <col min="9731" max="9731" width="17.85546875" style="16" customWidth="1"/>
    <col min="9732" max="9732" width="15.5703125" style="16" customWidth="1"/>
    <col min="9733" max="9733" width="9.140625" style="16"/>
    <col min="9734" max="9734" width="34.140625" style="16" customWidth="1"/>
    <col min="9735" max="9984" width="9.140625" style="16"/>
    <col min="9985" max="9985" width="28.28515625" style="16" customWidth="1"/>
    <col min="9986" max="9986" width="18.85546875" style="16" customWidth="1"/>
    <col min="9987" max="9987" width="17.85546875" style="16" customWidth="1"/>
    <col min="9988" max="9988" width="15.5703125" style="16" customWidth="1"/>
    <col min="9989" max="9989" width="9.140625" style="16"/>
    <col min="9990" max="9990" width="34.140625" style="16" customWidth="1"/>
    <col min="9991" max="10240" width="9.140625" style="16"/>
    <col min="10241" max="10241" width="28.28515625" style="16" customWidth="1"/>
    <col min="10242" max="10242" width="18.85546875" style="16" customWidth="1"/>
    <col min="10243" max="10243" width="17.85546875" style="16" customWidth="1"/>
    <col min="10244" max="10244" width="15.5703125" style="16" customWidth="1"/>
    <col min="10245" max="10245" width="9.140625" style="16"/>
    <col min="10246" max="10246" width="34.140625" style="16" customWidth="1"/>
    <col min="10247" max="10496" width="9.140625" style="16"/>
    <col min="10497" max="10497" width="28.28515625" style="16" customWidth="1"/>
    <col min="10498" max="10498" width="18.85546875" style="16" customWidth="1"/>
    <col min="10499" max="10499" width="17.85546875" style="16" customWidth="1"/>
    <col min="10500" max="10500" width="15.5703125" style="16" customWidth="1"/>
    <col min="10501" max="10501" width="9.140625" style="16"/>
    <col min="10502" max="10502" width="34.140625" style="16" customWidth="1"/>
    <col min="10503" max="10752" width="9.140625" style="16"/>
    <col min="10753" max="10753" width="28.28515625" style="16" customWidth="1"/>
    <col min="10754" max="10754" width="18.85546875" style="16" customWidth="1"/>
    <col min="10755" max="10755" width="17.85546875" style="16" customWidth="1"/>
    <col min="10756" max="10756" width="15.5703125" style="16" customWidth="1"/>
    <col min="10757" max="10757" width="9.140625" style="16"/>
    <col min="10758" max="10758" width="34.140625" style="16" customWidth="1"/>
    <col min="10759" max="11008" width="9.140625" style="16"/>
    <col min="11009" max="11009" width="28.28515625" style="16" customWidth="1"/>
    <col min="11010" max="11010" width="18.85546875" style="16" customWidth="1"/>
    <col min="11011" max="11011" width="17.85546875" style="16" customWidth="1"/>
    <col min="11012" max="11012" width="15.5703125" style="16" customWidth="1"/>
    <col min="11013" max="11013" width="9.140625" style="16"/>
    <col min="11014" max="11014" width="34.140625" style="16" customWidth="1"/>
    <col min="11015" max="11264" width="9.140625" style="16"/>
    <col min="11265" max="11265" width="28.28515625" style="16" customWidth="1"/>
    <col min="11266" max="11266" width="18.85546875" style="16" customWidth="1"/>
    <col min="11267" max="11267" width="17.85546875" style="16" customWidth="1"/>
    <col min="11268" max="11268" width="15.5703125" style="16" customWidth="1"/>
    <col min="11269" max="11269" width="9.140625" style="16"/>
    <col min="11270" max="11270" width="34.140625" style="16" customWidth="1"/>
    <col min="11271" max="11520" width="9.140625" style="16"/>
    <col min="11521" max="11521" width="28.28515625" style="16" customWidth="1"/>
    <col min="11522" max="11522" width="18.85546875" style="16" customWidth="1"/>
    <col min="11523" max="11523" width="17.85546875" style="16" customWidth="1"/>
    <col min="11524" max="11524" width="15.5703125" style="16" customWidth="1"/>
    <col min="11525" max="11525" width="9.140625" style="16"/>
    <col min="11526" max="11526" width="34.140625" style="16" customWidth="1"/>
    <col min="11527" max="11776" width="9.140625" style="16"/>
    <col min="11777" max="11777" width="28.28515625" style="16" customWidth="1"/>
    <col min="11778" max="11778" width="18.85546875" style="16" customWidth="1"/>
    <col min="11779" max="11779" width="17.85546875" style="16" customWidth="1"/>
    <col min="11780" max="11780" width="15.5703125" style="16" customWidth="1"/>
    <col min="11781" max="11781" width="9.140625" style="16"/>
    <col min="11782" max="11782" width="34.140625" style="16" customWidth="1"/>
    <col min="11783" max="12032" width="9.140625" style="16"/>
    <col min="12033" max="12033" width="28.28515625" style="16" customWidth="1"/>
    <col min="12034" max="12034" width="18.85546875" style="16" customWidth="1"/>
    <col min="12035" max="12035" width="17.85546875" style="16" customWidth="1"/>
    <col min="12036" max="12036" width="15.5703125" style="16" customWidth="1"/>
    <col min="12037" max="12037" width="9.140625" style="16"/>
    <col min="12038" max="12038" width="34.140625" style="16" customWidth="1"/>
    <col min="12039" max="12288" width="9.140625" style="16"/>
    <col min="12289" max="12289" width="28.28515625" style="16" customWidth="1"/>
    <col min="12290" max="12290" width="18.85546875" style="16" customWidth="1"/>
    <col min="12291" max="12291" width="17.85546875" style="16" customWidth="1"/>
    <col min="12292" max="12292" width="15.5703125" style="16" customWidth="1"/>
    <col min="12293" max="12293" width="9.140625" style="16"/>
    <col min="12294" max="12294" width="34.140625" style="16" customWidth="1"/>
    <col min="12295" max="12544" width="9.140625" style="16"/>
    <col min="12545" max="12545" width="28.28515625" style="16" customWidth="1"/>
    <col min="12546" max="12546" width="18.85546875" style="16" customWidth="1"/>
    <col min="12547" max="12547" width="17.85546875" style="16" customWidth="1"/>
    <col min="12548" max="12548" width="15.5703125" style="16" customWidth="1"/>
    <col min="12549" max="12549" width="9.140625" style="16"/>
    <col min="12550" max="12550" width="34.140625" style="16" customWidth="1"/>
    <col min="12551" max="12800" width="9.140625" style="16"/>
    <col min="12801" max="12801" width="28.28515625" style="16" customWidth="1"/>
    <col min="12802" max="12802" width="18.85546875" style="16" customWidth="1"/>
    <col min="12803" max="12803" width="17.85546875" style="16" customWidth="1"/>
    <col min="12804" max="12804" width="15.5703125" style="16" customWidth="1"/>
    <col min="12805" max="12805" width="9.140625" style="16"/>
    <col min="12806" max="12806" width="34.140625" style="16" customWidth="1"/>
    <col min="12807" max="13056" width="9.140625" style="16"/>
    <col min="13057" max="13057" width="28.28515625" style="16" customWidth="1"/>
    <col min="13058" max="13058" width="18.85546875" style="16" customWidth="1"/>
    <col min="13059" max="13059" width="17.85546875" style="16" customWidth="1"/>
    <col min="13060" max="13060" width="15.5703125" style="16" customWidth="1"/>
    <col min="13061" max="13061" width="9.140625" style="16"/>
    <col min="13062" max="13062" width="34.140625" style="16" customWidth="1"/>
    <col min="13063" max="13312" width="9.140625" style="16"/>
    <col min="13313" max="13313" width="28.28515625" style="16" customWidth="1"/>
    <col min="13314" max="13314" width="18.85546875" style="16" customWidth="1"/>
    <col min="13315" max="13315" width="17.85546875" style="16" customWidth="1"/>
    <col min="13316" max="13316" width="15.5703125" style="16" customWidth="1"/>
    <col min="13317" max="13317" width="9.140625" style="16"/>
    <col min="13318" max="13318" width="34.140625" style="16" customWidth="1"/>
    <col min="13319" max="13568" width="9.140625" style="16"/>
    <col min="13569" max="13569" width="28.28515625" style="16" customWidth="1"/>
    <col min="13570" max="13570" width="18.85546875" style="16" customWidth="1"/>
    <col min="13571" max="13571" width="17.85546875" style="16" customWidth="1"/>
    <col min="13572" max="13572" width="15.5703125" style="16" customWidth="1"/>
    <col min="13573" max="13573" width="9.140625" style="16"/>
    <col min="13574" max="13574" width="34.140625" style="16" customWidth="1"/>
    <col min="13575" max="13824" width="9.140625" style="16"/>
    <col min="13825" max="13825" width="28.28515625" style="16" customWidth="1"/>
    <col min="13826" max="13826" width="18.85546875" style="16" customWidth="1"/>
    <col min="13827" max="13827" width="17.85546875" style="16" customWidth="1"/>
    <col min="13828" max="13828" width="15.5703125" style="16" customWidth="1"/>
    <col min="13829" max="13829" width="9.140625" style="16"/>
    <col min="13830" max="13830" width="34.140625" style="16" customWidth="1"/>
    <col min="13831" max="14080" width="9.140625" style="16"/>
    <col min="14081" max="14081" width="28.28515625" style="16" customWidth="1"/>
    <col min="14082" max="14082" width="18.85546875" style="16" customWidth="1"/>
    <col min="14083" max="14083" width="17.85546875" style="16" customWidth="1"/>
    <col min="14084" max="14084" width="15.5703125" style="16" customWidth="1"/>
    <col min="14085" max="14085" width="9.140625" style="16"/>
    <col min="14086" max="14086" width="34.140625" style="16" customWidth="1"/>
    <col min="14087" max="14336" width="9.140625" style="16"/>
    <col min="14337" max="14337" width="28.28515625" style="16" customWidth="1"/>
    <col min="14338" max="14338" width="18.85546875" style="16" customWidth="1"/>
    <col min="14339" max="14339" width="17.85546875" style="16" customWidth="1"/>
    <col min="14340" max="14340" width="15.5703125" style="16" customWidth="1"/>
    <col min="14341" max="14341" width="9.140625" style="16"/>
    <col min="14342" max="14342" width="34.140625" style="16" customWidth="1"/>
    <col min="14343" max="14592" width="9.140625" style="16"/>
    <col min="14593" max="14593" width="28.28515625" style="16" customWidth="1"/>
    <col min="14594" max="14594" width="18.85546875" style="16" customWidth="1"/>
    <col min="14595" max="14595" width="17.85546875" style="16" customWidth="1"/>
    <col min="14596" max="14596" width="15.5703125" style="16" customWidth="1"/>
    <col min="14597" max="14597" width="9.140625" style="16"/>
    <col min="14598" max="14598" width="34.140625" style="16" customWidth="1"/>
    <col min="14599" max="14848" width="9.140625" style="16"/>
    <col min="14849" max="14849" width="28.28515625" style="16" customWidth="1"/>
    <col min="14850" max="14850" width="18.85546875" style="16" customWidth="1"/>
    <col min="14851" max="14851" width="17.85546875" style="16" customWidth="1"/>
    <col min="14852" max="14852" width="15.5703125" style="16" customWidth="1"/>
    <col min="14853" max="14853" width="9.140625" style="16"/>
    <col min="14854" max="14854" width="34.140625" style="16" customWidth="1"/>
    <col min="14855" max="15104" width="9.140625" style="16"/>
    <col min="15105" max="15105" width="28.28515625" style="16" customWidth="1"/>
    <col min="15106" max="15106" width="18.85546875" style="16" customWidth="1"/>
    <col min="15107" max="15107" width="17.85546875" style="16" customWidth="1"/>
    <col min="15108" max="15108" width="15.5703125" style="16" customWidth="1"/>
    <col min="15109" max="15109" width="9.140625" style="16"/>
    <col min="15110" max="15110" width="34.140625" style="16" customWidth="1"/>
    <col min="15111" max="15360" width="9.140625" style="16"/>
    <col min="15361" max="15361" width="28.28515625" style="16" customWidth="1"/>
    <col min="15362" max="15362" width="18.85546875" style="16" customWidth="1"/>
    <col min="15363" max="15363" width="17.85546875" style="16" customWidth="1"/>
    <col min="15364" max="15364" width="15.5703125" style="16" customWidth="1"/>
    <col min="15365" max="15365" width="9.140625" style="16"/>
    <col min="15366" max="15366" width="34.140625" style="16" customWidth="1"/>
    <col min="15367" max="15616" width="9.140625" style="16"/>
    <col min="15617" max="15617" width="28.28515625" style="16" customWidth="1"/>
    <col min="15618" max="15618" width="18.85546875" style="16" customWidth="1"/>
    <col min="15619" max="15619" width="17.85546875" style="16" customWidth="1"/>
    <col min="15620" max="15620" width="15.5703125" style="16" customWidth="1"/>
    <col min="15621" max="15621" width="9.140625" style="16"/>
    <col min="15622" max="15622" width="34.140625" style="16" customWidth="1"/>
    <col min="15623" max="15872" width="9.140625" style="16"/>
    <col min="15873" max="15873" width="28.28515625" style="16" customWidth="1"/>
    <col min="15874" max="15874" width="18.85546875" style="16" customWidth="1"/>
    <col min="15875" max="15875" width="17.85546875" style="16" customWidth="1"/>
    <col min="15876" max="15876" width="15.5703125" style="16" customWidth="1"/>
    <col min="15877" max="15877" width="9.140625" style="16"/>
    <col min="15878" max="15878" width="34.140625" style="16" customWidth="1"/>
    <col min="15879" max="16128" width="9.140625" style="16"/>
    <col min="16129" max="16129" width="28.28515625" style="16" customWidth="1"/>
    <col min="16130" max="16130" width="18.85546875" style="16" customWidth="1"/>
    <col min="16131" max="16131" width="17.85546875" style="16" customWidth="1"/>
    <col min="16132" max="16132" width="15.5703125" style="16" customWidth="1"/>
    <col min="16133" max="16133" width="9.140625" style="16"/>
    <col min="16134" max="16134" width="34.140625" style="16" customWidth="1"/>
    <col min="16135" max="16384" width="9.140625" style="16"/>
  </cols>
  <sheetData>
    <row r="1" spans="1:7" x14ac:dyDescent="0.25">
      <c r="A1" s="16" t="s">
        <v>177</v>
      </c>
    </row>
    <row r="2" spans="1:7" s="15" customFormat="1" x14ac:dyDescent="0.25">
      <c r="F2" s="57" t="s">
        <v>139</v>
      </c>
      <c r="G2" s="58">
        <v>300</v>
      </c>
    </row>
    <row r="3" spans="1:7" x14ac:dyDescent="0.25">
      <c r="A3" s="15"/>
      <c r="B3" s="15" t="s">
        <v>140</v>
      </c>
      <c r="C3" s="15" t="s">
        <v>100</v>
      </c>
      <c r="D3" s="15" t="s">
        <v>124</v>
      </c>
      <c r="F3" s="16" t="s">
        <v>141</v>
      </c>
      <c r="G3" s="58">
        <v>36</v>
      </c>
    </row>
    <row r="4" spans="1:7" x14ac:dyDescent="0.25">
      <c r="A4" s="16" t="s">
        <v>9</v>
      </c>
      <c r="B4" s="16">
        <f>G2*G3</f>
        <v>10800</v>
      </c>
      <c r="C4" s="59">
        <f>C6/G4</f>
        <v>9846.1538461538457</v>
      </c>
      <c r="D4" s="59">
        <f>B4+C4</f>
        <v>20646.153846153844</v>
      </c>
      <c r="E4" s="57"/>
      <c r="F4" s="16" t="s">
        <v>142</v>
      </c>
      <c r="G4" s="60">
        <v>0.65</v>
      </c>
    </row>
    <row r="5" spans="1:7" x14ac:dyDescent="0.25">
      <c r="A5" s="16" t="s">
        <v>48</v>
      </c>
      <c r="C5" s="59">
        <f>C4-C6</f>
        <v>3446.1538461538457</v>
      </c>
      <c r="E5" s="57"/>
    </row>
    <row r="6" spans="1:7" x14ac:dyDescent="0.25">
      <c r="A6" s="16" t="s">
        <v>143</v>
      </c>
      <c r="B6" s="16">
        <f>B4</f>
        <v>10800</v>
      </c>
      <c r="C6" s="16">
        <f>D6-B6</f>
        <v>6400</v>
      </c>
      <c r="D6" s="16">
        <f>SUM(D7:D12)</f>
        <v>17200</v>
      </c>
      <c r="E6" s="57"/>
    </row>
    <row r="7" spans="1:7" x14ac:dyDescent="0.25">
      <c r="A7" s="61" t="s">
        <v>144</v>
      </c>
      <c r="D7" s="58">
        <v>8000</v>
      </c>
      <c r="E7" s="57"/>
    </row>
    <row r="8" spans="1:7" x14ac:dyDescent="0.25">
      <c r="A8" s="61" t="s">
        <v>116</v>
      </c>
      <c r="D8" s="58">
        <v>2000</v>
      </c>
      <c r="E8" s="57"/>
    </row>
    <row r="9" spans="1:7" x14ac:dyDescent="0.25">
      <c r="A9" s="61" t="s">
        <v>145</v>
      </c>
      <c r="D9" s="58">
        <v>1400</v>
      </c>
    </row>
    <row r="10" spans="1:7" x14ac:dyDescent="0.25">
      <c r="A10" s="61" t="s">
        <v>12</v>
      </c>
      <c r="D10" s="58">
        <v>1000</v>
      </c>
      <c r="E10" s="16" t="s">
        <v>146</v>
      </c>
    </row>
    <row r="11" spans="1:7" ht="18.75" thickBot="1" x14ac:dyDescent="0.3">
      <c r="A11" s="62" t="s">
        <v>147</v>
      </c>
      <c r="B11" s="36"/>
      <c r="C11" s="36"/>
      <c r="D11" s="63">
        <v>800</v>
      </c>
    </row>
    <row r="12" spans="1:7" ht="18.75" thickTop="1" x14ac:dyDescent="0.25">
      <c r="A12" s="16" t="s">
        <v>119</v>
      </c>
      <c r="D12" s="64">
        <v>4000</v>
      </c>
    </row>
    <row r="14" spans="1:7" x14ac:dyDescent="0.25">
      <c r="A14" s="65" t="s">
        <v>8</v>
      </c>
      <c r="B14" s="66">
        <f>C4/G2</f>
        <v>32.820512820512818</v>
      </c>
      <c r="C14" s="16" t="s">
        <v>148</v>
      </c>
    </row>
    <row r="16" spans="1:7" x14ac:dyDescent="0.25">
      <c r="A16" s="15" t="s">
        <v>149</v>
      </c>
    </row>
    <row r="18" spans="2:3" ht="18.75" thickBot="1" x14ac:dyDescent="0.3">
      <c r="B18" s="36">
        <f>G2*4*G4</f>
        <v>780</v>
      </c>
      <c r="C18" s="36" t="s">
        <v>150</v>
      </c>
    </row>
    <row r="19" spans="2:3" ht="18.75" thickTop="1" x14ac:dyDescent="0.25"/>
  </sheetData>
  <sheetProtection password="A166" sheet="1" objects="1" scenarios="1"/>
  <pageMargins left="0.75" right="0.75" top="1" bottom="1" header="0.4921259845" footer="0.4921259845"/>
  <pageSetup paperSize="9" scale="97"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activeCell="F35" sqref="F35"/>
    </sheetView>
  </sheetViews>
  <sheetFormatPr defaultRowHeight="18" x14ac:dyDescent="0.25"/>
  <cols>
    <col min="1" max="1" width="9.140625" style="16"/>
    <col min="2" max="2" width="6" style="16" customWidth="1"/>
    <col min="3" max="3" width="9.140625" style="16"/>
    <col min="4" max="4" width="4.85546875" style="16" customWidth="1"/>
    <col min="5" max="5" width="9.140625" style="16"/>
    <col min="6" max="6" width="20" style="16" bestFit="1" customWidth="1"/>
    <col min="7" max="257" width="9.140625" style="16"/>
    <col min="258" max="258" width="6" style="16" customWidth="1"/>
    <col min="259" max="259" width="9.140625" style="16"/>
    <col min="260" max="260" width="4.85546875" style="16" customWidth="1"/>
    <col min="261" max="261" width="9.140625" style="16"/>
    <col min="262" max="262" width="11.28515625" style="16" customWidth="1"/>
    <col min="263" max="513" width="9.140625" style="16"/>
    <col min="514" max="514" width="6" style="16" customWidth="1"/>
    <col min="515" max="515" width="9.140625" style="16"/>
    <col min="516" max="516" width="4.85546875" style="16" customWidth="1"/>
    <col min="517" max="517" width="9.140625" style="16"/>
    <col min="518" max="518" width="11.28515625" style="16" customWidth="1"/>
    <col min="519" max="769" width="9.140625" style="16"/>
    <col min="770" max="770" width="6" style="16" customWidth="1"/>
    <col min="771" max="771" width="9.140625" style="16"/>
    <col min="772" max="772" width="4.85546875" style="16" customWidth="1"/>
    <col min="773" max="773" width="9.140625" style="16"/>
    <col min="774" max="774" width="11.28515625" style="16" customWidth="1"/>
    <col min="775" max="1025" width="9.140625" style="16"/>
    <col min="1026" max="1026" width="6" style="16" customWidth="1"/>
    <col min="1027" max="1027" width="9.140625" style="16"/>
    <col min="1028" max="1028" width="4.85546875" style="16" customWidth="1"/>
    <col min="1029" max="1029" width="9.140625" style="16"/>
    <col min="1030" max="1030" width="11.28515625" style="16" customWidth="1"/>
    <col min="1031" max="1281" width="9.140625" style="16"/>
    <col min="1282" max="1282" width="6" style="16" customWidth="1"/>
    <col min="1283" max="1283" width="9.140625" style="16"/>
    <col min="1284" max="1284" width="4.85546875" style="16" customWidth="1"/>
    <col min="1285" max="1285" width="9.140625" style="16"/>
    <col min="1286" max="1286" width="11.28515625" style="16" customWidth="1"/>
    <col min="1287" max="1537" width="9.140625" style="16"/>
    <col min="1538" max="1538" width="6" style="16" customWidth="1"/>
    <col min="1539" max="1539" width="9.140625" style="16"/>
    <col min="1540" max="1540" width="4.85546875" style="16" customWidth="1"/>
    <col min="1541" max="1541" width="9.140625" style="16"/>
    <col min="1542" max="1542" width="11.28515625" style="16" customWidth="1"/>
    <col min="1543" max="1793" width="9.140625" style="16"/>
    <col min="1794" max="1794" width="6" style="16" customWidth="1"/>
    <col min="1795" max="1795" width="9.140625" style="16"/>
    <col min="1796" max="1796" width="4.85546875" style="16" customWidth="1"/>
    <col min="1797" max="1797" width="9.140625" style="16"/>
    <col min="1798" max="1798" width="11.28515625" style="16" customWidth="1"/>
    <col min="1799" max="2049" width="9.140625" style="16"/>
    <col min="2050" max="2050" width="6" style="16" customWidth="1"/>
    <col min="2051" max="2051" width="9.140625" style="16"/>
    <col min="2052" max="2052" width="4.85546875" style="16" customWidth="1"/>
    <col min="2053" max="2053" width="9.140625" style="16"/>
    <col min="2054" max="2054" width="11.28515625" style="16" customWidth="1"/>
    <col min="2055" max="2305" width="9.140625" style="16"/>
    <col min="2306" max="2306" width="6" style="16" customWidth="1"/>
    <col min="2307" max="2307" width="9.140625" style="16"/>
    <col min="2308" max="2308" width="4.85546875" style="16" customWidth="1"/>
    <col min="2309" max="2309" width="9.140625" style="16"/>
    <col min="2310" max="2310" width="11.28515625" style="16" customWidth="1"/>
    <col min="2311" max="2561" width="9.140625" style="16"/>
    <col min="2562" max="2562" width="6" style="16" customWidth="1"/>
    <col min="2563" max="2563" width="9.140625" style="16"/>
    <col min="2564" max="2564" width="4.85546875" style="16" customWidth="1"/>
    <col min="2565" max="2565" width="9.140625" style="16"/>
    <col min="2566" max="2566" width="11.28515625" style="16" customWidth="1"/>
    <col min="2567" max="2817" width="9.140625" style="16"/>
    <col min="2818" max="2818" width="6" style="16" customWidth="1"/>
    <col min="2819" max="2819" width="9.140625" style="16"/>
    <col min="2820" max="2820" width="4.85546875" style="16" customWidth="1"/>
    <col min="2821" max="2821" width="9.140625" style="16"/>
    <col min="2822" max="2822" width="11.28515625" style="16" customWidth="1"/>
    <col min="2823" max="3073" width="9.140625" style="16"/>
    <col min="3074" max="3074" width="6" style="16" customWidth="1"/>
    <col min="3075" max="3075" width="9.140625" style="16"/>
    <col min="3076" max="3076" width="4.85546875" style="16" customWidth="1"/>
    <col min="3077" max="3077" width="9.140625" style="16"/>
    <col min="3078" max="3078" width="11.28515625" style="16" customWidth="1"/>
    <col min="3079" max="3329" width="9.140625" style="16"/>
    <col min="3330" max="3330" width="6" style="16" customWidth="1"/>
    <col min="3331" max="3331" width="9.140625" style="16"/>
    <col min="3332" max="3332" width="4.85546875" style="16" customWidth="1"/>
    <col min="3333" max="3333" width="9.140625" style="16"/>
    <col min="3334" max="3334" width="11.28515625" style="16" customWidth="1"/>
    <col min="3335" max="3585" width="9.140625" style="16"/>
    <col min="3586" max="3586" width="6" style="16" customWidth="1"/>
    <col min="3587" max="3587" width="9.140625" style="16"/>
    <col min="3588" max="3588" width="4.85546875" style="16" customWidth="1"/>
    <col min="3589" max="3589" width="9.140625" style="16"/>
    <col min="3590" max="3590" width="11.28515625" style="16" customWidth="1"/>
    <col min="3591" max="3841" width="9.140625" style="16"/>
    <col min="3842" max="3842" width="6" style="16" customWidth="1"/>
    <col min="3843" max="3843" width="9.140625" style="16"/>
    <col min="3844" max="3844" width="4.85546875" style="16" customWidth="1"/>
    <col min="3845" max="3845" width="9.140625" style="16"/>
    <col min="3846" max="3846" width="11.28515625" style="16" customWidth="1"/>
    <col min="3847" max="4097" width="9.140625" style="16"/>
    <col min="4098" max="4098" width="6" style="16" customWidth="1"/>
    <col min="4099" max="4099" width="9.140625" style="16"/>
    <col min="4100" max="4100" width="4.85546875" style="16" customWidth="1"/>
    <col min="4101" max="4101" width="9.140625" style="16"/>
    <col min="4102" max="4102" width="11.28515625" style="16" customWidth="1"/>
    <col min="4103" max="4353" width="9.140625" style="16"/>
    <col min="4354" max="4354" width="6" style="16" customWidth="1"/>
    <col min="4355" max="4355" width="9.140625" style="16"/>
    <col min="4356" max="4356" width="4.85546875" style="16" customWidth="1"/>
    <col min="4357" max="4357" width="9.140625" style="16"/>
    <col min="4358" max="4358" width="11.28515625" style="16" customWidth="1"/>
    <col min="4359" max="4609" width="9.140625" style="16"/>
    <col min="4610" max="4610" width="6" style="16" customWidth="1"/>
    <col min="4611" max="4611" width="9.140625" style="16"/>
    <col min="4612" max="4612" width="4.85546875" style="16" customWidth="1"/>
    <col min="4613" max="4613" width="9.140625" style="16"/>
    <col min="4614" max="4614" width="11.28515625" style="16" customWidth="1"/>
    <col min="4615" max="4865" width="9.140625" style="16"/>
    <col min="4866" max="4866" width="6" style="16" customWidth="1"/>
    <col min="4867" max="4867" width="9.140625" style="16"/>
    <col min="4868" max="4868" width="4.85546875" style="16" customWidth="1"/>
    <col min="4869" max="4869" width="9.140625" style="16"/>
    <col min="4870" max="4870" width="11.28515625" style="16" customWidth="1"/>
    <col min="4871" max="5121" width="9.140625" style="16"/>
    <col min="5122" max="5122" width="6" style="16" customWidth="1"/>
    <col min="5123" max="5123" width="9.140625" style="16"/>
    <col min="5124" max="5124" width="4.85546875" style="16" customWidth="1"/>
    <col min="5125" max="5125" width="9.140625" style="16"/>
    <col min="5126" max="5126" width="11.28515625" style="16" customWidth="1"/>
    <col min="5127" max="5377" width="9.140625" style="16"/>
    <col min="5378" max="5378" width="6" style="16" customWidth="1"/>
    <col min="5379" max="5379" width="9.140625" style="16"/>
    <col min="5380" max="5380" width="4.85546875" style="16" customWidth="1"/>
    <col min="5381" max="5381" width="9.140625" style="16"/>
    <col min="5382" max="5382" width="11.28515625" style="16" customWidth="1"/>
    <col min="5383" max="5633" width="9.140625" style="16"/>
    <col min="5634" max="5634" width="6" style="16" customWidth="1"/>
    <col min="5635" max="5635" width="9.140625" style="16"/>
    <col min="5636" max="5636" width="4.85546875" style="16" customWidth="1"/>
    <col min="5637" max="5637" width="9.140625" style="16"/>
    <col min="5638" max="5638" width="11.28515625" style="16" customWidth="1"/>
    <col min="5639" max="5889" width="9.140625" style="16"/>
    <col min="5890" max="5890" width="6" style="16" customWidth="1"/>
    <col min="5891" max="5891" width="9.140625" style="16"/>
    <col min="5892" max="5892" width="4.85546875" style="16" customWidth="1"/>
    <col min="5893" max="5893" width="9.140625" style="16"/>
    <col min="5894" max="5894" width="11.28515625" style="16" customWidth="1"/>
    <col min="5895" max="6145" width="9.140625" style="16"/>
    <col min="6146" max="6146" width="6" style="16" customWidth="1"/>
    <col min="6147" max="6147" width="9.140625" style="16"/>
    <col min="6148" max="6148" width="4.85546875" style="16" customWidth="1"/>
    <col min="6149" max="6149" width="9.140625" style="16"/>
    <col min="6150" max="6150" width="11.28515625" style="16" customWidth="1"/>
    <col min="6151" max="6401" width="9.140625" style="16"/>
    <col min="6402" max="6402" width="6" style="16" customWidth="1"/>
    <col min="6403" max="6403" width="9.140625" style="16"/>
    <col min="6404" max="6404" width="4.85546875" style="16" customWidth="1"/>
    <col min="6405" max="6405" width="9.140625" style="16"/>
    <col min="6406" max="6406" width="11.28515625" style="16" customWidth="1"/>
    <col min="6407" max="6657" width="9.140625" style="16"/>
    <col min="6658" max="6658" width="6" style="16" customWidth="1"/>
    <col min="6659" max="6659" width="9.140625" style="16"/>
    <col min="6660" max="6660" width="4.85546875" style="16" customWidth="1"/>
    <col min="6661" max="6661" width="9.140625" style="16"/>
    <col min="6662" max="6662" width="11.28515625" style="16" customWidth="1"/>
    <col min="6663" max="6913" width="9.140625" style="16"/>
    <col min="6914" max="6914" width="6" style="16" customWidth="1"/>
    <col min="6915" max="6915" width="9.140625" style="16"/>
    <col min="6916" max="6916" width="4.85546875" style="16" customWidth="1"/>
    <col min="6917" max="6917" width="9.140625" style="16"/>
    <col min="6918" max="6918" width="11.28515625" style="16" customWidth="1"/>
    <col min="6919" max="7169" width="9.140625" style="16"/>
    <col min="7170" max="7170" width="6" style="16" customWidth="1"/>
    <col min="7171" max="7171" width="9.140625" style="16"/>
    <col min="7172" max="7172" width="4.85546875" style="16" customWidth="1"/>
    <col min="7173" max="7173" width="9.140625" style="16"/>
    <col min="7174" max="7174" width="11.28515625" style="16" customWidth="1"/>
    <col min="7175" max="7425" width="9.140625" style="16"/>
    <col min="7426" max="7426" width="6" style="16" customWidth="1"/>
    <col min="7427" max="7427" width="9.140625" style="16"/>
    <col min="7428" max="7428" width="4.85546875" style="16" customWidth="1"/>
    <col min="7429" max="7429" width="9.140625" style="16"/>
    <col min="7430" max="7430" width="11.28515625" style="16" customWidth="1"/>
    <col min="7431" max="7681" width="9.140625" style="16"/>
    <col min="7682" max="7682" width="6" style="16" customWidth="1"/>
    <col min="7683" max="7683" width="9.140625" style="16"/>
    <col min="7684" max="7684" width="4.85546875" style="16" customWidth="1"/>
    <col min="7685" max="7685" width="9.140625" style="16"/>
    <col min="7686" max="7686" width="11.28515625" style="16" customWidth="1"/>
    <col min="7687" max="7937" width="9.140625" style="16"/>
    <col min="7938" max="7938" width="6" style="16" customWidth="1"/>
    <col min="7939" max="7939" width="9.140625" style="16"/>
    <col min="7940" max="7940" width="4.85546875" style="16" customWidth="1"/>
    <col min="7941" max="7941" width="9.140625" style="16"/>
    <col min="7942" max="7942" width="11.28515625" style="16" customWidth="1"/>
    <col min="7943" max="8193" width="9.140625" style="16"/>
    <col min="8194" max="8194" width="6" style="16" customWidth="1"/>
    <col min="8195" max="8195" width="9.140625" style="16"/>
    <col min="8196" max="8196" width="4.85546875" style="16" customWidth="1"/>
    <col min="8197" max="8197" width="9.140625" style="16"/>
    <col min="8198" max="8198" width="11.28515625" style="16" customWidth="1"/>
    <col min="8199" max="8449" width="9.140625" style="16"/>
    <col min="8450" max="8450" width="6" style="16" customWidth="1"/>
    <col min="8451" max="8451" width="9.140625" style="16"/>
    <col min="8452" max="8452" width="4.85546875" style="16" customWidth="1"/>
    <col min="8453" max="8453" width="9.140625" style="16"/>
    <col min="8454" max="8454" width="11.28515625" style="16" customWidth="1"/>
    <col min="8455" max="8705" width="9.140625" style="16"/>
    <col min="8706" max="8706" width="6" style="16" customWidth="1"/>
    <col min="8707" max="8707" width="9.140625" style="16"/>
    <col min="8708" max="8708" width="4.85546875" style="16" customWidth="1"/>
    <col min="8709" max="8709" width="9.140625" style="16"/>
    <col min="8710" max="8710" width="11.28515625" style="16" customWidth="1"/>
    <col min="8711" max="8961" width="9.140625" style="16"/>
    <col min="8962" max="8962" width="6" style="16" customWidth="1"/>
    <col min="8963" max="8963" width="9.140625" style="16"/>
    <col min="8964" max="8964" width="4.85546875" style="16" customWidth="1"/>
    <col min="8965" max="8965" width="9.140625" style="16"/>
    <col min="8966" max="8966" width="11.28515625" style="16" customWidth="1"/>
    <col min="8967" max="9217" width="9.140625" style="16"/>
    <col min="9218" max="9218" width="6" style="16" customWidth="1"/>
    <col min="9219" max="9219" width="9.140625" style="16"/>
    <col min="9220" max="9220" width="4.85546875" style="16" customWidth="1"/>
    <col min="9221" max="9221" width="9.140625" style="16"/>
    <col min="9222" max="9222" width="11.28515625" style="16" customWidth="1"/>
    <col min="9223" max="9473" width="9.140625" style="16"/>
    <col min="9474" max="9474" width="6" style="16" customWidth="1"/>
    <col min="9475" max="9475" width="9.140625" style="16"/>
    <col min="9476" max="9476" width="4.85546875" style="16" customWidth="1"/>
    <col min="9477" max="9477" width="9.140625" style="16"/>
    <col min="9478" max="9478" width="11.28515625" style="16" customWidth="1"/>
    <col min="9479" max="9729" width="9.140625" style="16"/>
    <col min="9730" max="9730" width="6" style="16" customWidth="1"/>
    <col min="9731" max="9731" width="9.140625" style="16"/>
    <col min="9732" max="9732" width="4.85546875" style="16" customWidth="1"/>
    <col min="9733" max="9733" width="9.140625" style="16"/>
    <col min="9734" max="9734" width="11.28515625" style="16" customWidth="1"/>
    <col min="9735" max="9985" width="9.140625" style="16"/>
    <col min="9986" max="9986" width="6" style="16" customWidth="1"/>
    <col min="9987" max="9987" width="9.140625" style="16"/>
    <col min="9988" max="9988" width="4.85546875" style="16" customWidth="1"/>
    <col min="9989" max="9989" width="9.140625" style="16"/>
    <col min="9990" max="9990" width="11.28515625" style="16" customWidth="1"/>
    <col min="9991" max="10241" width="9.140625" style="16"/>
    <col min="10242" max="10242" width="6" style="16" customWidth="1"/>
    <col min="10243" max="10243" width="9.140625" style="16"/>
    <col min="10244" max="10244" width="4.85546875" style="16" customWidth="1"/>
    <col min="10245" max="10245" width="9.140625" style="16"/>
    <col min="10246" max="10246" width="11.28515625" style="16" customWidth="1"/>
    <col min="10247" max="10497" width="9.140625" style="16"/>
    <col min="10498" max="10498" width="6" style="16" customWidth="1"/>
    <col min="10499" max="10499" width="9.140625" style="16"/>
    <col min="10500" max="10500" width="4.85546875" style="16" customWidth="1"/>
    <col min="10501" max="10501" width="9.140625" style="16"/>
    <col min="10502" max="10502" width="11.28515625" style="16" customWidth="1"/>
    <col min="10503" max="10753" width="9.140625" style="16"/>
    <col min="10754" max="10754" width="6" style="16" customWidth="1"/>
    <col min="10755" max="10755" width="9.140625" style="16"/>
    <col min="10756" max="10756" width="4.85546875" style="16" customWidth="1"/>
    <col min="10757" max="10757" width="9.140625" style="16"/>
    <col min="10758" max="10758" width="11.28515625" style="16" customWidth="1"/>
    <col min="10759" max="11009" width="9.140625" style="16"/>
    <col min="11010" max="11010" width="6" style="16" customWidth="1"/>
    <col min="11011" max="11011" width="9.140625" style="16"/>
    <col min="11012" max="11012" width="4.85546875" style="16" customWidth="1"/>
    <col min="11013" max="11013" width="9.140625" style="16"/>
    <col min="11014" max="11014" width="11.28515625" style="16" customWidth="1"/>
    <col min="11015" max="11265" width="9.140625" style="16"/>
    <col min="11266" max="11266" width="6" style="16" customWidth="1"/>
    <col min="11267" max="11267" width="9.140625" style="16"/>
    <col min="11268" max="11268" width="4.85546875" style="16" customWidth="1"/>
    <col min="11269" max="11269" width="9.140625" style="16"/>
    <col min="11270" max="11270" width="11.28515625" style="16" customWidth="1"/>
    <col min="11271" max="11521" width="9.140625" style="16"/>
    <col min="11522" max="11522" width="6" style="16" customWidth="1"/>
    <col min="11523" max="11523" width="9.140625" style="16"/>
    <col min="11524" max="11524" width="4.85546875" style="16" customWidth="1"/>
    <col min="11525" max="11525" width="9.140625" style="16"/>
    <col min="11526" max="11526" width="11.28515625" style="16" customWidth="1"/>
    <col min="11527" max="11777" width="9.140625" style="16"/>
    <col min="11778" max="11778" width="6" style="16" customWidth="1"/>
    <col min="11779" max="11779" width="9.140625" style="16"/>
    <col min="11780" max="11780" width="4.85546875" style="16" customWidth="1"/>
    <col min="11781" max="11781" width="9.140625" style="16"/>
    <col min="11782" max="11782" width="11.28515625" style="16" customWidth="1"/>
    <col min="11783" max="12033" width="9.140625" style="16"/>
    <col min="12034" max="12034" width="6" style="16" customWidth="1"/>
    <col min="12035" max="12035" width="9.140625" style="16"/>
    <col min="12036" max="12036" width="4.85546875" style="16" customWidth="1"/>
    <col min="12037" max="12037" width="9.140625" style="16"/>
    <col min="12038" max="12038" width="11.28515625" style="16" customWidth="1"/>
    <col min="12039" max="12289" width="9.140625" style="16"/>
    <col min="12290" max="12290" width="6" style="16" customWidth="1"/>
    <col min="12291" max="12291" width="9.140625" style="16"/>
    <col min="12292" max="12292" width="4.85546875" style="16" customWidth="1"/>
    <col min="12293" max="12293" width="9.140625" style="16"/>
    <col min="12294" max="12294" width="11.28515625" style="16" customWidth="1"/>
    <col min="12295" max="12545" width="9.140625" style="16"/>
    <col min="12546" max="12546" width="6" style="16" customWidth="1"/>
    <col min="12547" max="12547" width="9.140625" style="16"/>
    <col min="12548" max="12548" width="4.85546875" style="16" customWidth="1"/>
    <col min="12549" max="12549" width="9.140625" style="16"/>
    <col min="12550" max="12550" width="11.28515625" style="16" customWidth="1"/>
    <col min="12551" max="12801" width="9.140625" style="16"/>
    <col min="12802" max="12802" width="6" style="16" customWidth="1"/>
    <col min="12803" max="12803" width="9.140625" style="16"/>
    <col min="12804" max="12804" width="4.85546875" style="16" customWidth="1"/>
    <col min="12805" max="12805" width="9.140625" style="16"/>
    <col min="12806" max="12806" width="11.28515625" style="16" customWidth="1"/>
    <col min="12807" max="13057" width="9.140625" style="16"/>
    <col min="13058" max="13058" width="6" style="16" customWidth="1"/>
    <col min="13059" max="13059" width="9.140625" style="16"/>
    <col min="13060" max="13060" width="4.85546875" style="16" customWidth="1"/>
    <col min="13061" max="13061" width="9.140625" style="16"/>
    <col min="13062" max="13062" width="11.28515625" style="16" customWidth="1"/>
    <col min="13063" max="13313" width="9.140625" style="16"/>
    <col min="13314" max="13314" width="6" style="16" customWidth="1"/>
    <col min="13315" max="13315" width="9.140625" style="16"/>
    <col min="13316" max="13316" width="4.85546875" style="16" customWidth="1"/>
    <col min="13317" max="13317" width="9.140625" style="16"/>
    <col min="13318" max="13318" width="11.28515625" style="16" customWidth="1"/>
    <col min="13319" max="13569" width="9.140625" style="16"/>
    <col min="13570" max="13570" width="6" style="16" customWidth="1"/>
    <col min="13571" max="13571" width="9.140625" style="16"/>
    <col min="13572" max="13572" width="4.85546875" style="16" customWidth="1"/>
    <col min="13573" max="13573" width="9.140625" style="16"/>
    <col min="13574" max="13574" width="11.28515625" style="16" customWidth="1"/>
    <col min="13575" max="13825" width="9.140625" style="16"/>
    <col min="13826" max="13826" width="6" style="16" customWidth="1"/>
    <col min="13827" max="13827" width="9.140625" style="16"/>
    <col min="13828" max="13828" width="4.85546875" style="16" customWidth="1"/>
    <col min="13829" max="13829" width="9.140625" style="16"/>
    <col min="13830" max="13830" width="11.28515625" style="16" customWidth="1"/>
    <col min="13831" max="14081" width="9.140625" style="16"/>
    <col min="14082" max="14082" width="6" style="16" customWidth="1"/>
    <col min="14083" max="14083" width="9.140625" style="16"/>
    <col min="14084" max="14084" width="4.85546875" style="16" customWidth="1"/>
    <col min="14085" max="14085" width="9.140625" style="16"/>
    <col min="14086" max="14086" width="11.28515625" style="16" customWidth="1"/>
    <col min="14087" max="14337" width="9.140625" style="16"/>
    <col min="14338" max="14338" width="6" style="16" customWidth="1"/>
    <col min="14339" max="14339" width="9.140625" style="16"/>
    <col min="14340" max="14340" width="4.85546875" style="16" customWidth="1"/>
    <col min="14341" max="14341" width="9.140625" style="16"/>
    <col min="14342" max="14342" width="11.28515625" style="16" customWidth="1"/>
    <col min="14343" max="14593" width="9.140625" style="16"/>
    <col min="14594" max="14594" width="6" style="16" customWidth="1"/>
    <col min="14595" max="14595" width="9.140625" style="16"/>
    <col min="14596" max="14596" width="4.85546875" style="16" customWidth="1"/>
    <col min="14597" max="14597" width="9.140625" style="16"/>
    <col min="14598" max="14598" width="11.28515625" style="16" customWidth="1"/>
    <col min="14599" max="14849" width="9.140625" style="16"/>
    <col min="14850" max="14850" width="6" style="16" customWidth="1"/>
    <col min="14851" max="14851" width="9.140625" style="16"/>
    <col min="14852" max="14852" width="4.85546875" style="16" customWidth="1"/>
    <col min="14853" max="14853" width="9.140625" style="16"/>
    <col min="14854" max="14854" width="11.28515625" style="16" customWidth="1"/>
    <col min="14855" max="15105" width="9.140625" style="16"/>
    <col min="15106" max="15106" width="6" style="16" customWidth="1"/>
    <col min="15107" max="15107" width="9.140625" style="16"/>
    <col min="15108" max="15108" width="4.85546875" style="16" customWidth="1"/>
    <col min="15109" max="15109" width="9.140625" style="16"/>
    <col min="15110" max="15110" width="11.28515625" style="16" customWidth="1"/>
    <col min="15111" max="15361" width="9.140625" style="16"/>
    <col min="15362" max="15362" width="6" style="16" customWidth="1"/>
    <col min="15363" max="15363" width="9.140625" style="16"/>
    <col min="15364" max="15364" width="4.85546875" style="16" customWidth="1"/>
    <col min="15365" max="15365" width="9.140625" style="16"/>
    <col min="15366" max="15366" width="11.28515625" style="16" customWidth="1"/>
    <col min="15367" max="15617" width="9.140625" style="16"/>
    <col min="15618" max="15618" width="6" style="16" customWidth="1"/>
    <col min="15619" max="15619" width="9.140625" style="16"/>
    <col min="15620" max="15620" width="4.85546875" style="16" customWidth="1"/>
    <col min="15621" max="15621" width="9.140625" style="16"/>
    <col min="15622" max="15622" width="11.28515625" style="16" customWidth="1"/>
    <col min="15623" max="15873" width="9.140625" style="16"/>
    <col min="15874" max="15874" width="6" style="16" customWidth="1"/>
    <col min="15875" max="15875" width="9.140625" style="16"/>
    <col min="15876" max="15876" width="4.85546875" style="16" customWidth="1"/>
    <col min="15877" max="15877" width="9.140625" style="16"/>
    <col min="15878" max="15878" width="11.28515625" style="16" customWidth="1"/>
    <col min="15879" max="16129" width="9.140625" style="16"/>
    <col min="16130" max="16130" width="6" style="16" customWidth="1"/>
    <col min="16131" max="16131" width="9.140625" style="16"/>
    <col min="16132" max="16132" width="4.85546875" style="16" customWidth="1"/>
    <col min="16133" max="16133" width="9.140625" style="16"/>
    <col min="16134" max="16134" width="11.28515625" style="16" customWidth="1"/>
    <col min="16135" max="16384" width="9.140625" style="16"/>
  </cols>
  <sheetData>
    <row r="1" spans="1:7" x14ac:dyDescent="0.25">
      <c r="A1" s="16" t="s">
        <v>211</v>
      </c>
    </row>
    <row r="3" spans="1:7" x14ac:dyDescent="0.25">
      <c r="B3" s="16" t="s">
        <v>178</v>
      </c>
      <c r="F3" s="16">
        <v>560</v>
      </c>
    </row>
    <row r="4" spans="1:7" x14ac:dyDescent="0.25">
      <c r="B4" s="16" t="s">
        <v>216</v>
      </c>
    </row>
    <row r="5" spans="1:7" x14ac:dyDescent="0.25">
      <c r="C5" s="16" t="s">
        <v>179</v>
      </c>
      <c r="F5" s="16">
        <f>3*50</f>
        <v>150</v>
      </c>
    </row>
    <row r="6" spans="1:7" x14ac:dyDescent="0.25">
      <c r="C6" s="16" t="s">
        <v>94</v>
      </c>
      <c r="F6" s="16">
        <f>3*30</f>
        <v>90</v>
      </c>
    </row>
    <row r="7" spans="1:7" x14ac:dyDescent="0.25">
      <c r="C7" s="16" t="s">
        <v>180</v>
      </c>
      <c r="F7" s="16">
        <f>1000/200*3</f>
        <v>15</v>
      </c>
    </row>
    <row r="8" spans="1:7" x14ac:dyDescent="0.25">
      <c r="C8" s="16" t="s">
        <v>181</v>
      </c>
      <c r="F8" s="16">
        <f>24*3</f>
        <v>72</v>
      </c>
    </row>
    <row r="9" spans="1:7" x14ac:dyDescent="0.25">
      <c r="C9" s="16" t="s">
        <v>182</v>
      </c>
      <c r="F9" s="16">
        <f>30*3</f>
        <v>90</v>
      </c>
    </row>
    <row r="10" spans="1:7" x14ac:dyDescent="0.25">
      <c r="B10" s="32"/>
      <c r="C10" s="32" t="s">
        <v>183</v>
      </c>
      <c r="D10" s="32"/>
      <c r="E10" s="32"/>
      <c r="F10" s="32">
        <v>10</v>
      </c>
    </row>
    <row r="11" spans="1:7" x14ac:dyDescent="0.25">
      <c r="B11" s="16" t="s">
        <v>156</v>
      </c>
      <c r="F11" s="16">
        <f>F3-SUM(F5:F10)</f>
        <v>133</v>
      </c>
    </row>
    <row r="14" spans="1:7" x14ac:dyDescent="0.25">
      <c r="B14" s="16" t="s">
        <v>212</v>
      </c>
    </row>
    <row r="15" spans="1:7" x14ac:dyDescent="0.25">
      <c r="C15" s="16" t="s">
        <v>184</v>
      </c>
      <c r="G15" s="16">
        <f>100*1.5*3</f>
        <v>450</v>
      </c>
    </row>
    <row r="16" spans="1:7" x14ac:dyDescent="0.25">
      <c r="C16" s="16" t="s">
        <v>185</v>
      </c>
      <c r="G16" s="92">
        <v>900</v>
      </c>
    </row>
    <row r="17" spans="1:11" x14ac:dyDescent="0.25">
      <c r="C17" s="16" t="s">
        <v>124</v>
      </c>
      <c r="G17" s="16">
        <f>SUM(G15:G16)</f>
        <v>1350</v>
      </c>
    </row>
    <row r="19" spans="1:11" x14ac:dyDescent="0.25">
      <c r="A19" s="16" t="s">
        <v>40</v>
      </c>
      <c r="C19" s="32">
        <f>SUM(G15:G16)</f>
        <v>1350</v>
      </c>
      <c r="D19" s="16" t="s">
        <v>47</v>
      </c>
      <c r="E19" s="16">
        <f>C19/C20</f>
        <v>10.150375939849624</v>
      </c>
      <c r="F19" s="16" t="s">
        <v>186</v>
      </c>
      <c r="H19" s="37"/>
      <c r="I19" s="37"/>
      <c r="J19" s="39"/>
    </row>
    <row r="20" spans="1:11" x14ac:dyDescent="0.25">
      <c r="C20" s="16">
        <f>F11</f>
        <v>133</v>
      </c>
      <c r="H20" s="37"/>
      <c r="I20" s="37"/>
      <c r="J20" s="39"/>
    </row>
    <row r="24" spans="1:11" x14ac:dyDescent="0.25">
      <c r="A24" s="16" t="s">
        <v>15</v>
      </c>
      <c r="B24" s="16" t="s">
        <v>187</v>
      </c>
      <c r="F24" s="16">
        <f>SUM(F25:F26)</f>
        <v>10036</v>
      </c>
    </row>
    <row r="25" spans="1:11" x14ac:dyDescent="0.25">
      <c r="B25" s="16" t="s">
        <v>213</v>
      </c>
      <c r="F25" s="58">
        <f>SUM(F5:F10)*18</f>
        <v>7686</v>
      </c>
    </row>
    <row r="26" spans="1:11" x14ac:dyDescent="0.25">
      <c r="B26" s="16" t="s">
        <v>143</v>
      </c>
      <c r="F26" s="16">
        <f>SUM(F27:F28)</f>
        <v>2350</v>
      </c>
    </row>
    <row r="27" spans="1:11" x14ac:dyDescent="0.25">
      <c r="B27" s="32" t="s">
        <v>214</v>
      </c>
      <c r="C27" s="32"/>
      <c r="D27" s="32"/>
      <c r="E27" s="32"/>
      <c r="F27" s="91">
        <f>SUM(G15:G16)</f>
        <v>1350</v>
      </c>
    </row>
    <row r="28" spans="1:11" x14ac:dyDescent="0.25">
      <c r="B28" s="16" t="s">
        <v>188</v>
      </c>
      <c r="F28" s="58">
        <v>1000</v>
      </c>
      <c r="H28" s="14"/>
      <c r="I28" s="31"/>
    </row>
    <row r="31" spans="1:11" x14ac:dyDescent="0.25">
      <c r="B31" s="16" t="s">
        <v>189</v>
      </c>
      <c r="F31" s="4">
        <f>F24/18</f>
        <v>557.55555555555554</v>
      </c>
      <c r="G31" s="16" t="s">
        <v>215</v>
      </c>
      <c r="H31" s="14"/>
      <c r="I31" s="31"/>
      <c r="J31" s="31"/>
      <c r="K31" s="31"/>
    </row>
  </sheetData>
  <sheetProtection password="A166" sheet="1" objects="1" scenarios="1"/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workbookViewId="0">
      <selection activeCell="F35" sqref="F35"/>
    </sheetView>
  </sheetViews>
  <sheetFormatPr defaultRowHeight="18" x14ac:dyDescent="0.25"/>
  <cols>
    <col min="1" max="1" width="26.5703125" style="16" customWidth="1"/>
    <col min="2" max="2" width="18" style="16" customWidth="1"/>
    <col min="3" max="3" width="19.85546875" style="16" customWidth="1"/>
    <col min="4" max="4" width="13.7109375" style="16" bestFit="1" customWidth="1"/>
    <col min="5" max="256" width="9.140625" style="16"/>
    <col min="257" max="257" width="26.5703125" style="16" customWidth="1"/>
    <col min="258" max="258" width="18" style="16" customWidth="1"/>
    <col min="259" max="259" width="19.85546875" style="16" customWidth="1"/>
    <col min="260" max="260" width="13.7109375" style="16" bestFit="1" customWidth="1"/>
    <col min="261" max="512" width="9.140625" style="16"/>
    <col min="513" max="513" width="26.5703125" style="16" customWidth="1"/>
    <col min="514" max="514" width="18" style="16" customWidth="1"/>
    <col min="515" max="515" width="19.85546875" style="16" customWidth="1"/>
    <col min="516" max="516" width="13.7109375" style="16" bestFit="1" customWidth="1"/>
    <col min="517" max="768" width="9.140625" style="16"/>
    <col min="769" max="769" width="26.5703125" style="16" customWidth="1"/>
    <col min="770" max="770" width="18" style="16" customWidth="1"/>
    <col min="771" max="771" width="19.85546875" style="16" customWidth="1"/>
    <col min="772" max="772" width="13.7109375" style="16" bestFit="1" customWidth="1"/>
    <col min="773" max="1024" width="9.140625" style="16"/>
    <col min="1025" max="1025" width="26.5703125" style="16" customWidth="1"/>
    <col min="1026" max="1026" width="18" style="16" customWidth="1"/>
    <col min="1027" max="1027" width="19.85546875" style="16" customWidth="1"/>
    <col min="1028" max="1028" width="13.7109375" style="16" bestFit="1" customWidth="1"/>
    <col min="1029" max="1280" width="9.140625" style="16"/>
    <col min="1281" max="1281" width="26.5703125" style="16" customWidth="1"/>
    <col min="1282" max="1282" width="18" style="16" customWidth="1"/>
    <col min="1283" max="1283" width="19.85546875" style="16" customWidth="1"/>
    <col min="1284" max="1284" width="13.7109375" style="16" bestFit="1" customWidth="1"/>
    <col min="1285" max="1536" width="9.140625" style="16"/>
    <col min="1537" max="1537" width="26.5703125" style="16" customWidth="1"/>
    <col min="1538" max="1538" width="18" style="16" customWidth="1"/>
    <col min="1539" max="1539" width="19.85546875" style="16" customWidth="1"/>
    <col min="1540" max="1540" width="13.7109375" style="16" bestFit="1" customWidth="1"/>
    <col min="1541" max="1792" width="9.140625" style="16"/>
    <col min="1793" max="1793" width="26.5703125" style="16" customWidth="1"/>
    <col min="1794" max="1794" width="18" style="16" customWidth="1"/>
    <col min="1795" max="1795" width="19.85546875" style="16" customWidth="1"/>
    <col min="1796" max="1796" width="13.7109375" style="16" bestFit="1" customWidth="1"/>
    <col min="1797" max="2048" width="9.140625" style="16"/>
    <col min="2049" max="2049" width="26.5703125" style="16" customWidth="1"/>
    <col min="2050" max="2050" width="18" style="16" customWidth="1"/>
    <col min="2051" max="2051" width="19.85546875" style="16" customWidth="1"/>
    <col min="2052" max="2052" width="13.7109375" style="16" bestFit="1" customWidth="1"/>
    <col min="2053" max="2304" width="9.140625" style="16"/>
    <col min="2305" max="2305" width="26.5703125" style="16" customWidth="1"/>
    <col min="2306" max="2306" width="18" style="16" customWidth="1"/>
    <col min="2307" max="2307" width="19.85546875" style="16" customWidth="1"/>
    <col min="2308" max="2308" width="13.7109375" style="16" bestFit="1" customWidth="1"/>
    <col min="2309" max="2560" width="9.140625" style="16"/>
    <col min="2561" max="2561" width="26.5703125" style="16" customWidth="1"/>
    <col min="2562" max="2562" width="18" style="16" customWidth="1"/>
    <col min="2563" max="2563" width="19.85546875" style="16" customWidth="1"/>
    <col min="2564" max="2564" width="13.7109375" style="16" bestFit="1" customWidth="1"/>
    <col min="2565" max="2816" width="9.140625" style="16"/>
    <col min="2817" max="2817" width="26.5703125" style="16" customWidth="1"/>
    <col min="2818" max="2818" width="18" style="16" customWidth="1"/>
    <col min="2819" max="2819" width="19.85546875" style="16" customWidth="1"/>
    <col min="2820" max="2820" width="13.7109375" style="16" bestFit="1" customWidth="1"/>
    <col min="2821" max="3072" width="9.140625" style="16"/>
    <col min="3073" max="3073" width="26.5703125" style="16" customWidth="1"/>
    <col min="3074" max="3074" width="18" style="16" customWidth="1"/>
    <col min="3075" max="3075" width="19.85546875" style="16" customWidth="1"/>
    <col min="3076" max="3076" width="13.7109375" style="16" bestFit="1" customWidth="1"/>
    <col min="3077" max="3328" width="9.140625" style="16"/>
    <col min="3329" max="3329" width="26.5703125" style="16" customWidth="1"/>
    <col min="3330" max="3330" width="18" style="16" customWidth="1"/>
    <col min="3331" max="3331" width="19.85546875" style="16" customWidth="1"/>
    <col min="3332" max="3332" width="13.7109375" style="16" bestFit="1" customWidth="1"/>
    <col min="3333" max="3584" width="9.140625" style="16"/>
    <col min="3585" max="3585" width="26.5703125" style="16" customWidth="1"/>
    <col min="3586" max="3586" width="18" style="16" customWidth="1"/>
    <col min="3587" max="3587" width="19.85546875" style="16" customWidth="1"/>
    <col min="3588" max="3588" width="13.7109375" style="16" bestFit="1" customWidth="1"/>
    <col min="3589" max="3840" width="9.140625" style="16"/>
    <col min="3841" max="3841" width="26.5703125" style="16" customWidth="1"/>
    <col min="3842" max="3842" width="18" style="16" customWidth="1"/>
    <col min="3843" max="3843" width="19.85546875" style="16" customWidth="1"/>
    <col min="3844" max="3844" width="13.7109375" style="16" bestFit="1" customWidth="1"/>
    <col min="3845" max="4096" width="9.140625" style="16"/>
    <col min="4097" max="4097" width="26.5703125" style="16" customWidth="1"/>
    <col min="4098" max="4098" width="18" style="16" customWidth="1"/>
    <col min="4099" max="4099" width="19.85546875" style="16" customWidth="1"/>
    <col min="4100" max="4100" width="13.7109375" style="16" bestFit="1" customWidth="1"/>
    <col min="4101" max="4352" width="9.140625" style="16"/>
    <col min="4353" max="4353" width="26.5703125" style="16" customWidth="1"/>
    <col min="4354" max="4354" width="18" style="16" customWidth="1"/>
    <col min="4355" max="4355" width="19.85546875" style="16" customWidth="1"/>
    <col min="4356" max="4356" width="13.7109375" style="16" bestFit="1" customWidth="1"/>
    <col min="4357" max="4608" width="9.140625" style="16"/>
    <col min="4609" max="4609" width="26.5703125" style="16" customWidth="1"/>
    <col min="4610" max="4610" width="18" style="16" customWidth="1"/>
    <col min="4611" max="4611" width="19.85546875" style="16" customWidth="1"/>
    <col min="4612" max="4612" width="13.7109375" style="16" bestFit="1" customWidth="1"/>
    <col min="4613" max="4864" width="9.140625" style="16"/>
    <col min="4865" max="4865" width="26.5703125" style="16" customWidth="1"/>
    <col min="4866" max="4866" width="18" style="16" customWidth="1"/>
    <col min="4867" max="4867" width="19.85546875" style="16" customWidth="1"/>
    <col min="4868" max="4868" width="13.7109375" style="16" bestFit="1" customWidth="1"/>
    <col min="4869" max="5120" width="9.140625" style="16"/>
    <col min="5121" max="5121" width="26.5703125" style="16" customWidth="1"/>
    <col min="5122" max="5122" width="18" style="16" customWidth="1"/>
    <col min="5123" max="5123" width="19.85546875" style="16" customWidth="1"/>
    <col min="5124" max="5124" width="13.7109375" style="16" bestFit="1" customWidth="1"/>
    <col min="5125" max="5376" width="9.140625" style="16"/>
    <col min="5377" max="5377" width="26.5703125" style="16" customWidth="1"/>
    <col min="5378" max="5378" width="18" style="16" customWidth="1"/>
    <col min="5379" max="5379" width="19.85546875" style="16" customWidth="1"/>
    <col min="5380" max="5380" width="13.7109375" style="16" bestFit="1" customWidth="1"/>
    <col min="5381" max="5632" width="9.140625" style="16"/>
    <col min="5633" max="5633" width="26.5703125" style="16" customWidth="1"/>
    <col min="5634" max="5634" width="18" style="16" customWidth="1"/>
    <col min="5635" max="5635" width="19.85546875" style="16" customWidth="1"/>
    <col min="5636" max="5636" width="13.7109375" style="16" bestFit="1" customWidth="1"/>
    <col min="5637" max="5888" width="9.140625" style="16"/>
    <col min="5889" max="5889" width="26.5703125" style="16" customWidth="1"/>
    <col min="5890" max="5890" width="18" style="16" customWidth="1"/>
    <col min="5891" max="5891" width="19.85546875" style="16" customWidth="1"/>
    <col min="5892" max="5892" width="13.7109375" style="16" bestFit="1" customWidth="1"/>
    <col min="5893" max="6144" width="9.140625" style="16"/>
    <col min="6145" max="6145" width="26.5703125" style="16" customWidth="1"/>
    <col min="6146" max="6146" width="18" style="16" customWidth="1"/>
    <col min="6147" max="6147" width="19.85546875" style="16" customWidth="1"/>
    <col min="6148" max="6148" width="13.7109375" style="16" bestFit="1" customWidth="1"/>
    <col min="6149" max="6400" width="9.140625" style="16"/>
    <col min="6401" max="6401" width="26.5703125" style="16" customWidth="1"/>
    <col min="6402" max="6402" width="18" style="16" customWidth="1"/>
    <col min="6403" max="6403" width="19.85546875" style="16" customWidth="1"/>
    <col min="6404" max="6404" width="13.7109375" style="16" bestFit="1" customWidth="1"/>
    <col min="6405" max="6656" width="9.140625" style="16"/>
    <col min="6657" max="6657" width="26.5703125" style="16" customWidth="1"/>
    <col min="6658" max="6658" width="18" style="16" customWidth="1"/>
    <col min="6659" max="6659" width="19.85546875" style="16" customWidth="1"/>
    <col min="6660" max="6660" width="13.7109375" style="16" bestFit="1" customWidth="1"/>
    <col min="6661" max="6912" width="9.140625" style="16"/>
    <col min="6913" max="6913" width="26.5703125" style="16" customWidth="1"/>
    <col min="6914" max="6914" width="18" style="16" customWidth="1"/>
    <col min="6915" max="6915" width="19.85546875" style="16" customWidth="1"/>
    <col min="6916" max="6916" width="13.7109375" style="16" bestFit="1" customWidth="1"/>
    <col min="6917" max="7168" width="9.140625" style="16"/>
    <col min="7169" max="7169" width="26.5703125" style="16" customWidth="1"/>
    <col min="7170" max="7170" width="18" style="16" customWidth="1"/>
    <col min="7171" max="7171" width="19.85546875" style="16" customWidth="1"/>
    <col min="7172" max="7172" width="13.7109375" style="16" bestFit="1" customWidth="1"/>
    <col min="7173" max="7424" width="9.140625" style="16"/>
    <col min="7425" max="7425" width="26.5703125" style="16" customWidth="1"/>
    <col min="7426" max="7426" width="18" style="16" customWidth="1"/>
    <col min="7427" max="7427" width="19.85546875" style="16" customWidth="1"/>
    <col min="7428" max="7428" width="13.7109375" style="16" bestFit="1" customWidth="1"/>
    <col min="7429" max="7680" width="9.140625" style="16"/>
    <col min="7681" max="7681" width="26.5703125" style="16" customWidth="1"/>
    <col min="7682" max="7682" width="18" style="16" customWidth="1"/>
    <col min="7683" max="7683" width="19.85546875" style="16" customWidth="1"/>
    <col min="7684" max="7684" width="13.7109375" style="16" bestFit="1" customWidth="1"/>
    <col min="7685" max="7936" width="9.140625" style="16"/>
    <col min="7937" max="7937" width="26.5703125" style="16" customWidth="1"/>
    <col min="7938" max="7938" width="18" style="16" customWidth="1"/>
    <col min="7939" max="7939" width="19.85546875" style="16" customWidth="1"/>
    <col min="7940" max="7940" width="13.7109375" style="16" bestFit="1" customWidth="1"/>
    <col min="7941" max="8192" width="9.140625" style="16"/>
    <col min="8193" max="8193" width="26.5703125" style="16" customWidth="1"/>
    <col min="8194" max="8194" width="18" style="16" customWidth="1"/>
    <col min="8195" max="8195" width="19.85546875" style="16" customWidth="1"/>
    <col min="8196" max="8196" width="13.7109375" style="16" bestFit="1" customWidth="1"/>
    <col min="8197" max="8448" width="9.140625" style="16"/>
    <col min="8449" max="8449" width="26.5703125" style="16" customWidth="1"/>
    <col min="8450" max="8450" width="18" style="16" customWidth="1"/>
    <col min="8451" max="8451" width="19.85546875" style="16" customWidth="1"/>
    <col min="8452" max="8452" width="13.7109375" style="16" bestFit="1" customWidth="1"/>
    <col min="8453" max="8704" width="9.140625" style="16"/>
    <col min="8705" max="8705" width="26.5703125" style="16" customWidth="1"/>
    <col min="8706" max="8706" width="18" style="16" customWidth="1"/>
    <col min="8707" max="8707" width="19.85546875" style="16" customWidth="1"/>
    <col min="8708" max="8708" width="13.7109375" style="16" bestFit="1" customWidth="1"/>
    <col min="8709" max="8960" width="9.140625" style="16"/>
    <col min="8961" max="8961" width="26.5703125" style="16" customWidth="1"/>
    <col min="8962" max="8962" width="18" style="16" customWidth="1"/>
    <col min="8963" max="8963" width="19.85546875" style="16" customWidth="1"/>
    <col min="8964" max="8964" width="13.7109375" style="16" bestFit="1" customWidth="1"/>
    <col min="8965" max="9216" width="9.140625" style="16"/>
    <col min="9217" max="9217" width="26.5703125" style="16" customWidth="1"/>
    <col min="9218" max="9218" width="18" style="16" customWidth="1"/>
    <col min="9219" max="9219" width="19.85546875" style="16" customWidth="1"/>
    <col min="9220" max="9220" width="13.7109375" style="16" bestFit="1" customWidth="1"/>
    <col min="9221" max="9472" width="9.140625" style="16"/>
    <col min="9473" max="9473" width="26.5703125" style="16" customWidth="1"/>
    <col min="9474" max="9474" width="18" style="16" customWidth="1"/>
    <col min="9475" max="9475" width="19.85546875" style="16" customWidth="1"/>
    <col min="9476" max="9476" width="13.7109375" style="16" bestFit="1" customWidth="1"/>
    <col min="9477" max="9728" width="9.140625" style="16"/>
    <col min="9729" max="9729" width="26.5703125" style="16" customWidth="1"/>
    <col min="9730" max="9730" width="18" style="16" customWidth="1"/>
    <col min="9731" max="9731" width="19.85546875" style="16" customWidth="1"/>
    <col min="9732" max="9732" width="13.7109375" style="16" bestFit="1" customWidth="1"/>
    <col min="9733" max="9984" width="9.140625" style="16"/>
    <col min="9985" max="9985" width="26.5703125" style="16" customWidth="1"/>
    <col min="9986" max="9986" width="18" style="16" customWidth="1"/>
    <col min="9987" max="9987" width="19.85546875" style="16" customWidth="1"/>
    <col min="9988" max="9988" width="13.7109375" style="16" bestFit="1" customWidth="1"/>
    <col min="9989" max="10240" width="9.140625" style="16"/>
    <col min="10241" max="10241" width="26.5703125" style="16" customWidth="1"/>
    <col min="10242" max="10242" width="18" style="16" customWidth="1"/>
    <col min="10243" max="10243" width="19.85546875" style="16" customWidth="1"/>
    <col min="10244" max="10244" width="13.7109375" style="16" bestFit="1" customWidth="1"/>
    <col min="10245" max="10496" width="9.140625" style="16"/>
    <col min="10497" max="10497" width="26.5703125" style="16" customWidth="1"/>
    <col min="10498" max="10498" width="18" style="16" customWidth="1"/>
    <col min="10499" max="10499" width="19.85546875" style="16" customWidth="1"/>
    <col min="10500" max="10500" width="13.7109375" style="16" bestFit="1" customWidth="1"/>
    <col min="10501" max="10752" width="9.140625" style="16"/>
    <col min="10753" max="10753" width="26.5703125" style="16" customWidth="1"/>
    <col min="10754" max="10754" width="18" style="16" customWidth="1"/>
    <col min="10755" max="10755" width="19.85546875" style="16" customWidth="1"/>
    <col min="10756" max="10756" width="13.7109375" style="16" bestFit="1" customWidth="1"/>
    <col min="10757" max="11008" width="9.140625" style="16"/>
    <col min="11009" max="11009" width="26.5703125" style="16" customWidth="1"/>
    <col min="11010" max="11010" width="18" style="16" customWidth="1"/>
    <col min="11011" max="11011" width="19.85546875" style="16" customWidth="1"/>
    <col min="11012" max="11012" width="13.7109375" style="16" bestFit="1" customWidth="1"/>
    <col min="11013" max="11264" width="9.140625" style="16"/>
    <col min="11265" max="11265" width="26.5703125" style="16" customWidth="1"/>
    <col min="11266" max="11266" width="18" style="16" customWidth="1"/>
    <col min="11267" max="11267" width="19.85546875" style="16" customWidth="1"/>
    <col min="11268" max="11268" width="13.7109375" style="16" bestFit="1" customWidth="1"/>
    <col min="11269" max="11520" width="9.140625" style="16"/>
    <col min="11521" max="11521" width="26.5703125" style="16" customWidth="1"/>
    <col min="11522" max="11522" width="18" style="16" customWidth="1"/>
    <col min="11523" max="11523" width="19.85546875" style="16" customWidth="1"/>
    <col min="11524" max="11524" width="13.7109375" style="16" bestFit="1" customWidth="1"/>
    <col min="11525" max="11776" width="9.140625" style="16"/>
    <col min="11777" max="11777" width="26.5703125" style="16" customWidth="1"/>
    <col min="11778" max="11778" width="18" style="16" customWidth="1"/>
    <col min="11779" max="11779" width="19.85546875" style="16" customWidth="1"/>
    <col min="11780" max="11780" width="13.7109375" style="16" bestFit="1" customWidth="1"/>
    <col min="11781" max="12032" width="9.140625" style="16"/>
    <col min="12033" max="12033" width="26.5703125" style="16" customWidth="1"/>
    <col min="12034" max="12034" width="18" style="16" customWidth="1"/>
    <col min="12035" max="12035" width="19.85546875" style="16" customWidth="1"/>
    <col min="12036" max="12036" width="13.7109375" style="16" bestFit="1" customWidth="1"/>
    <col min="12037" max="12288" width="9.140625" style="16"/>
    <col min="12289" max="12289" width="26.5703125" style="16" customWidth="1"/>
    <col min="12290" max="12290" width="18" style="16" customWidth="1"/>
    <col min="12291" max="12291" width="19.85546875" style="16" customWidth="1"/>
    <col min="12292" max="12292" width="13.7109375" style="16" bestFit="1" customWidth="1"/>
    <col min="12293" max="12544" width="9.140625" style="16"/>
    <col min="12545" max="12545" width="26.5703125" style="16" customWidth="1"/>
    <col min="12546" max="12546" width="18" style="16" customWidth="1"/>
    <col min="12547" max="12547" width="19.85546875" style="16" customWidth="1"/>
    <col min="12548" max="12548" width="13.7109375" style="16" bestFit="1" customWidth="1"/>
    <col min="12549" max="12800" width="9.140625" style="16"/>
    <col min="12801" max="12801" width="26.5703125" style="16" customWidth="1"/>
    <col min="12802" max="12802" width="18" style="16" customWidth="1"/>
    <col min="12803" max="12803" width="19.85546875" style="16" customWidth="1"/>
    <col min="12804" max="12804" width="13.7109375" style="16" bestFit="1" customWidth="1"/>
    <col min="12805" max="13056" width="9.140625" style="16"/>
    <col min="13057" max="13057" width="26.5703125" style="16" customWidth="1"/>
    <col min="13058" max="13058" width="18" style="16" customWidth="1"/>
    <col min="13059" max="13059" width="19.85546875" style="16" customWidth="1"/>
    <col min="13060" max="13060" width="13.7109375" style="16" bestFit="1" customWidth="1"/>
    <col min="13061" max="13312" width="9.140625" style="16"/>
    <col min="13313" max="13313" width="26.5703125" style="16" customWidth="1"/>
    <col min="13314" max="13314" width="18" style="16" customWidth="1"/>
    <col min="13315" max="13315" width="19.85546875" style="16" customWidth="1"/>
    <col min="13316" max="13316" width="13.7109375" style="16" bestFit="1" customWidth="1"/>
    <col min="13317" max="13568" width="9.140625" style="16"/>
    <col min="13569" max="13569" width="26.5703125" style="16" customWidth="1"/>
    <col min="13570" max="13570" width="18" style="16" customWidth="1"/>
    <col min="13571" max="13571" width="19.85546875" style="16" customWidth="1"/>
    <col min="13572" max="13572" width="13.7109375" style="16" bestFit="1" customWidth="1"/>
    <col min="13573" max="13824" width="9.140625" style="16"/>
    <col min="13825" max="13825" width="26.5703125" style="16" customWidth="1"/>
    <col min="13826" max="13826" width="18" style="16" customWidth="1"/>
    <col min="13827" max="13827" width="19.85546875" style="16" customWidth="1"/>
    <col min="13828" max="13828" width="13.7109375" style="16" bestFit="1" customWidth="1"/>
    <col min="13829" max="14080" width="9.140625" style="16"/>
    <col min="14081" max="14081" width="26.5703125" style="16" customWidth="1"/>
    <col min="14082" max="14082" width="18" style="16" customWidth="1"/>
    <col min="14083" max="14083" width="19.85546875" style="16" customWidth="1"/>
    <col min="14084" max="14084" width="13.7109375" style="16" bestFit="1" customWidth="1"/>
    <col min="14085" max="14336" width="9.140625" style="16"/>
    <col min="14337" max="14337" width="26.5703125" style="16" customWidth="1"/>
    <col min="14338" max="14338" width="18" style="16" customWidth="1"/>
    <col min="14339" max="14339" width="19.85546875" style="16" customWidth="1"/>
    <col min="14340" max="14340" width="13.7109375" style="16" bestFit="1" customWidth="1"/>
    <col min="14341" max="14592" width="9.140625" style="16"/>
    <col min="14593" max="14593" width="26.5703125" style="16" customWidth="1"/>
    <col min="14594" max="14594" width="18" style="16" customWidth="1"/>
    <col min="14595" max="14595" width="19.85546875" style="16" customWidth="1"/>
    <col min="14596" max="14596" width="13.7109375" style="16" bestFit="1" customWidth="1"/>
    <col min="14597" max="14848" width="9.140625" style="16"/>
    <col min="14849" max="14849" width="26.5703125" style="16" customWidth="1"/>
    <col min="14850" max="14850" width="18" style="16" customWidth="1"/>
    <col min="14851" max="14851" width="19.85546875" style="16" customWidth="1"/>
    <col min="14852" max="14852" width="13.7109375" style="16" bestFit="1" customWidth="1"/>
    <col min="14853" max="15104" width="9.140625" style="16"/>
    <col min="15105" max="15105" width="26.5703125" style="16" customWidth="1"/>
    <col min="15106" max="15106" width="18" style="16" customWidth="1"/>
    <col min="15107" max="15107" width="19.85546875" style="16" customWidth="1"/>
    <col min="15108" max="15108" width="13.7109375" style="16" bestFit="1" customWidth="1"/>
    <col min="15109" max="15360" width="9.140625" style="16"/>
    <col min="15361" max="15361" width="26.5703125" style="16" customWidth="1"/>
    <col min="15362" max="15362" width="18" style="16" customWidth="1"/>
    <col min="15363" max="15363" width="19.85546875" style="16" customWidth="1"/>
    <col min="15364" max="15364" width="13.7109375" style="16" bestFit="1" customWidth="1"/>
    <col min="15365" max="15616" width="9.140625" style="16"/>
    <col min="15617" max="15617" width="26.5703125" style="16" customWidth="1"/>
    <col min="15618" max="15618" width="18" style="16" customWidth="1"/>
    <col min="15619" max="15619" width="19.85546875" style="16" customWidth="1"/>
    <col min="15620" max="15620" width="13.7109375" style="16" bestFit="1" customWidth="1"/>
    <col min="15621" max="15872" width="9.140625" style="16"/>
    <col min="15873" max="15873" width="26.5703125" style="16" customWidth="1"/>
    <col min="15874" max="15874" width="18" style="16" customWidth="1"/>
    <col min="15875" max="15875" width="19.85546875" style="16" customWidth="1"/>
    <col min="15876" max="15876" width="13.7109375" style="16" bestFit="1" customWidth="1"/>
    <col min="15877" max="16128" width="9.140625" style="16"/>
    <col min="16129" max="16129" width="26.5703125" style="16" customWidth="1"/>
    <col min="16130" max="16130" width="18" style="16" customWidth="1"/>
    <col min="16131" max="16131" width="19.85546875" style="16" customWidth="1"/>
    <col min="16132" max="16132" width="13.7109375" style="16" bestFit="1" customWidth="1"/>
    <col min="16133" max="16384" width="9.140625" style="16"/>
  </cols>
  <sheetData>
    <row r="3" spans="1:4" x14ac:dyDescent="0.25">
      <c r="A3" s="16" t="s">
        <v>190</v>
      </c>
    </row>
    <row r="5" spans="1:4" x14ac:dyDescent="0.25">
      <c r="A5" s="16" t="s">
        <v>134</v>
      </c>
      <c r="B5" s="58">
        <v>15000</v>
      </c>
    </row>
    <row r="6" spans="1:4" x14ac:dyDescent="0.25">
      <c r="A6" s="16" t="s">
        <v>191</v>
      </c>
      <c r="B6" s="58">
        <v>18000</v>
      </c>
    </row>
    <row r="7" spans="1:4" x14ac:dyDescent="0.25">
      <c r="A7" s="16" t="s">
        <v>192</v>
      </c>
      <c r="B7" s="58">
        <v>6400</v>
      </c>
    </row>
    <row r="8" spans="1:4" ht="18.75" thickBot="1" x14ac:dyDescent="0.3">
      <c r="A8" s="20" t="s">
        <v>193</v>
      </c>
      <c r="B8" s="89">
        <v>10000</v>
      </c>
    </row>
    <row r="9" spans="1:4" x14ac:dyDescent="0.25">
      <c r="A9" s="16" t="s">
        <v>194</v>
      </c>
      <c r="B9" s="16">
        <f>SUM(B5:B8)</f>
        <v>49400</v>
      </c>
    </row>
    <row r="11" spans="1:4" x14ac:dyDescent="0.25">
      <c r="A11" s="16" t="s">
        <v>195</v>
      </c>
    </row>
    <row r="12" spans="1:4" x14ac:dyDescent="0.25">
      <c r="B12" s="18"/>
      <c r="C12" s="70"/>
      <c r="D12" s="19"/>
    </row>
    <row r="13" spans="1:4" x14ac:dyDescent="0.25">
      <c r="A13" s="71"/>
      <c r="B13" s="18" t="s">
        <v>196</v>
      </c>
      <c r="C13" s="16" t="s">
        <v>122</v>
      </c>
    </row>
    <row r="14" spans="1:4" x14ac:dyDescent="0.25">
      <c r="A14" s="71" t="s">
        <v>9</v>
      </c>
      <c r="B14" s="16">
        <v>24</v>
      </c>
      <c r="C14" s="16">
        <v>36</v>
      </c>
    </row>
    <row r="15" spans="1:4" x14ac:dyDescent="0.25">
      <c r="A15" s="16" t="s">
        <v>125</v>
      </c>
      <c r="B15" s="16">
        <f>B14*0.02</f>
        <v>0.48</v>
      </c>
      <c r="C15" s="16">
        <f>C14*0.35</f>
        <v>12.6</v>
      </c>
    </row>
    <row r="16" spans="1:4" ht="18.75" thickBot="1" x14ac:dyDescent="0.3">
      <c r="A16" s="20" t="s">
        <v>197</v>
      </c>
      <c r="B16" s="96">
        <v>6.4</v>
      </c>
      <c r="C16" s="96"/>
    </row>
    <row r="17" spans="1:3" x14ac:dyDescent="0.25">
      <c r="A17" s="16" t="s">
        <v>198</v>
      </c>
      <c r="B17" s="16">
        <f>B14+C14-B15-C15-B16</f>
        <v>40.520000000000003</v>
      </c>
    </row>
    <row r="20" spans="1:3" x14ac:dyDescent="0.25">
      <c r="A20" s="16" t="s">
        <v>199</v>
      </c>
    </row>
    <row r="21" spans="1:3" x14ac:dyDescent="0.25">
      <c r="A21" s="16">
        <f>B9/B17</f>
        <v>1219.1510365251727</v>
      </c>
      <c r="B21" s="35" t="s">
        <v>200</v>
      </c>
      <c r="C21" s="16" t="s">
        <v>201</v>
      </c>
    </row>
  </sheetData>
  <sheetProtection password="A166" sheet="1" objects="1" scenarios="1"/>
  <mergeCells count="1">
    <mergeCell ref="B16:C16"/>
  </mergeCells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0"/>
  <sheetViews>
    <sheetView workbookViewId="0">
      <selection activeCell="C15" sqref="C15"/>
    </sheetView>
  </sheetViews>
  <sheetFormatPr defaultRowHeight="18" x14ac:dyDescent="0.25"/>
  <cols>
    <col min="1" max="1" width="32.140625" style="16" customWidth="1"/>
    <col min="2" max="2" width="23.5703125" style="16" customWidth="1"/>
    <col min="3" max="3" width="24.85546875" style="16" customWidth="1"/>
    <col min="4" max="256" width="9.140625" style="16"/>
    <col min="257" max="257" width="32.140625" style="16" customWidth="1"/>
    <col min="258" max="258" width="23.5703125" style="16" customWidth="1"/>
    <col min="259" max="259" width="24.85546875" style="16" customWidth="1"/>
    <col min="260" max="512" width="9.140625" style="16"/>
    <col min="513" max="513" width="32.140625" style="16" customWidth="1"/>
    <col min="514" max="514" width="23.5703125" style="16" customWidth="1"/>
    <col min="515" max="515" width="24.85546875" style="16" customWidth="1"/>
    <col min="516" max="768" width="9.140625" style="16"/>
    <col min="769" max="769" width="32.140625" style="16" customWidth="1"/>
    <col min="770" max="770" width="23.5703125" style="16" customWidth="1"/>
    <col min="771" max="771" width="24.85546875" style="16" customWidth="1"/>
    <col min="772" max="1024" width="9.140625" style="16"/>
    <col min="1025" max="1025" width="32.140625" style="16" customWidth="1"/>
    <col min="1026" max="1026" width="23.5703125" style="16" customWidth="1"/>
    <col min="1027" max="1027" width="24.85546875" style="16" customWidth="1"/>
    <col min="1028" max="1280" width="9.140625" style="16"/>
    <col min="1281" max="1281" width="32.140625" style="16" customWidth="1"/>
    <col min="1282" max="1282" width="23.5703125" style="16" customWidth="1"/>
    <col min="1283" max="1283" width="24.85546875" style="16" customWidth="1"/>
    <col min="1284" max="1536" width="9.140625" style="16"/>
    <col min="1537" max="1537" width="32.140625" style="16" customWidth="1"/>
    <col min="1538" max="1538" width="23.5703125" style="16" customWidth="1"/>
    <col min="1539" max="1539" width="24.85546875" style="16" customWidth="1"/>
    <col min="1540" max="1792" width="9.140625" style="16"/>
    <col min="1793" max="1793" width="32.140625" style="16" customWidth="1"/>
    <col min="1794" max="1794" width="23.5703125" style="16" customWidth="1"/>
    <col min="1795" max="1795" width="24.85546875" style="16" customWidth="1"/>
    <col min="1796" max="2048" width="9.140625" style="16"/>
    <col min="2049" max="2049" width="32.140625" style="16" customWidth="1"/>
    <col min="2050" max="2050" width="23.5703125" style="16" customWidth="1"/>
    <col min="2051" max="2051" width="24.85546875" style="16" customWidth="1"/>
    <col min="2052" max="2304" width="9.140625" style="16"/>
    <col min="2305" max="2305" width="32.140625" style="16" customWidth="1"/>
    <col min="2306" max="2306" width="23.5703125" style="16" customWidth="1"/>
    <col min="2307" max="2307" width="24.85546875" style="16" customWidth="1"/>
    <col min="2308" max="2560" width="9.140625" style="16"/>
    <col min="2561" max="2561" width="32.140625" style="16" customWidth="1"/>
    <col min="2562" max="2562" width="23.5703125" style="16" customWidth="1"/>
    <col min="2563" max="2563" width="24.85546875" style="16" customWidth="1"/>
    <col min="2564" max="2816" width="9.140625" style="16"/>
    <col min="2817" max="2817" width="32.140625" style="16" customWidth="1"/>
    <col min="2818" max="2818" width="23.5703125" style="16" customWidth="1"/>
    <col min="2819" max="2819" width="24.85546875" style="16" customWidth="1"/>
    <col min="2820" max="3072" width="9.140625" style="16"/>
    <col min="3073" max="3073" width="32.140625" style="16" customWidth="1"/>
    <col min="3074" max="3074" width="23.5703125" style="16" customWidth="1"/>
    <col min="3075" max="3075" width="24.85546875" style="16" customWidth="1"/>
    <col min="3076" max="3328" width="9.140625" style="16"/>
    <col min="3329" max="3329" width="32.140625" style="16" customWidth="1"/>
    <col min="3330" max="3330" width="23.5703125" style="16" customWidth="1"/>
    <col min="3331" max="3331" width="24.85546875" style="16" customWidth="1"/>
    <col min="3332" max="3584" width="9.140625" style="16"/>
    <col min="3585" max="3585" width="32.140625" style="16" customWidth="1"/>
    <col min="3586" max="3586" width="23.5703125" style="16" customWidth="1"/>
    <col min="3587" max="3587" width="24.85546875" style="16" customWidth="1"/>
    <col min="3588" max="3840" width="9.140625" style="16"/>
    <col min="3841" max="3841" width="32.140625" style="16" customWidth="1"/>
    <col min="3842" max="3842" width="23.5703125" style="16" customWidth="1"/>
    <col min="3843" max="3843" width="24.85546875" style="16" customWidth="1"/>
    <col min="3844" max="4096" width="9.140625" style="16"/>
    <col min="4097" max="4097" width="32.140625" style="16" customWidth="1"/>
    <col min="4098" max="4098" width="23.5703125" style="16" customWidth="1"/>
    <col min="4099" max="4099" width="24.85546875" style="16" customWidth="1"/>
    <col min="4100" max="4352" width="9.140625" style="16"/>
    <col min="4353" max="4353" width="32.140625" style="16" customWidth="1"/>
    <col min="4354" max="4354" width="23.5703125" style="16" customWidth="1"/>
    <col min="4355" max="4355" width="24.85546875" style="16" customWidth="1"/>
    <col min="4356" max="4608" width="9.140625" style="16"/>
    <col min="4609" max="4609" width="32.140625" style="16" customWidth="1"/>
    <col min="4610" max="4610" width="23.5703125" style="16" customWidth="1"/>
    <col min="4611" max="4611" width="24.85546875" style="16" customWidth="1"/>
    <col min="4612" max="4864" width="9.140625" style="16"/>
    <col min="4865" max="4865" width="32.140625" style="16" customWidth="1"/>
    <col min="4866" max="4866" width="23.5703125" style="16" customWidth="1"/>
    <col min="4867" max="4867" width="24.85546875" style="16" customWidth="1"/>
    <col min="4868" max="5120" width="9.140625" style="16"/>
    <col min="5121" max="5121" width="32.140625" style="16" customWidth="1"/>
    <col min="5122" max="5122" width="23.5703125" style="16" customWidth="1"/>
    <col min="5123" max="5123" width="24.85546875" style="16" customWidth="1"/>
    <col min="5124" max="5376" width="9.140625" style="16"/>
    <col min="5377" max="5377" width="32.140625" style="16" customWidth="1"/>
    <col min="5378" max="5378" width="23.5703125" style="16" customWidth="1"/>
    <col min="5379" max="5379" width="24.85546875" style="16" customWidth="1"/>
    <col min="5380" max="5632" width="9.140625" style="16"/>
    <col min="5633" max="5633" width="32.140625" style="16" customWidth="1"/>
    <col min="5634" max="5634" width="23.5703125" style="16" customWidth="1"/>
    <col min="5635" max="5635" width="24.85546875" style="16" customWidth="1"/>
    <col min="5636" max="5888" width="9.140625" style="16"/>
    <col min="5889" max="5889" width="32.140625" style="16" customWidth="1"/>
    <col min="5890" max="5890" width="23.5703125" style="16" customWidth="1"/>
    <col min="5891" max="5891" width="24.85546875" style="16" customWidth="1"/>
    <col min="5892" max="6144" width="9.140625" style="16"/>
    <col min="6145" max="6145" width="32.140625" style="16" customWidth="1"/>
    <col min="6146" max="6146" width="23.5703125" style="16" customWidth="1"/>
    <col min="6147" max="6147" width="24.85546875" style="16" customWidth="1"/>
    <col min="6148" max="6400" width="9.140625" style="16"/>
    <col min="6401" max="6401" width="32.140625" style="16" customWidth="1"/>
    <col min="6402" max="6402" width="23.5703125" style="16" customWidth="1"/>
    <col min="6403" max="6403" width="24.85546875" style="16" customWidth="1"/>
    <col min="6404" max="6656" width="9.140625" style="16"/>
    <col min="6657" max="6657" width="32.140625" style="16" customWidth="1"/>
    <col min="6658" max="6658" width="23.5703125" style="16" customWidth="1"/>
    <col min="6659" max="6659" width="24.85546875" style="16" customWidth="1"/>
    <col min="6660" max="6912" width="9.140625" style="16"/>
    <col min="6913" max="6913" width="32.140625" style="16" customWidth="1"/>
    <col min="6914" max="6914" width="23.5703125" style="16" customWidth="1"/>
    <col min="6915" max="6915" width="24.85546875" style="16" customWidth="1"/>
    <col min="6916" max="7168" width="9.140625" style="16"/>
    <col min="7169" max="7169" width="32.140625" style="16" customWidth="1"/>
    <col min="7170" max="7170" width="23.5703125" style="16" customWidth="1"/>
    <col min="7171" max="7171" width="24.85546875" style="16" customWidth="1"/>
    <col min="7172" max="7424" width="9.140625" style="16"/>
    <col min="7425" max="7425" width="32.140625" style="16" customWidth="1"/>
    <col min="7426" max="7426" width="23.5703125" style="16" customWidth="1"/>
    <col min="7427" max="7427" width="24.85546875" style="16" customWidth="1"/>
    <col min="7428" max="7680" width="9.140625" style="16"/>
    <col min="7681" max="7681" width="32.140625" style="16" customWidth="1"/>
    <col min="7682" max="7682" width="23.5703125" style="16" customWidth="1"/>
    <col min="7683" max="7683" width="24.85546875" style="16" customWidth="1"/>
    <col min="7684" max="7936" width="9.140625" style="16"/>
    <col min="7937" max="7937" width="32.140625" style="16" customWidth="1"/>
    <col min="7938" max="7938" width="23.5703125" style="16" customWidth="1"/>
    <col min="7939" max="7939" width="24.85546875" style="16" customWidth="1"/>
    <col min="7940" max="8192" width="9.140625" style="16"/>
    <col min="8193" max="8193" width="32.140625" style="16" customWidth="1"/>
    <col min="8194" max="8194" width="23.5703125" style="16" customWidth="1"/>
    <col min="8195" max="8195" width="24.85546875" style="16" customWidth="1"/>
    <col min="8196" max="8448" width="9.140625" style="16"/>
    <col min="8449" max="8449" width="32.140625" style="16" customWidth="1"/>
    <col min="8450" max="8450" width="23.5703125" style="16" customWidth="1"/>
    <col min="8451" max="8451" width="24.85546875" style="16" customWidth="1"/>
    <col min="8452" max="8704" width="9.140625" style="16"/>
    <col min="8705" max="8705" width="32.140625" style="16" customWidth="1"/>
    <col min="8706" max="8706" width="23.5703125" style="16" customWidth="1"/>
    <col min="8707" max="8707" width="24.85546875" style="16" customWidth="1"/>
    <col min="8708" max="8960" width="9.140625" style="16"/>
    <col min="8961" max="8961" width="32.140625" style="16" customWidth="1"/>
    <col min="8962" max="8962" width="23.5703125" style="16" customWidth="1"/>
    <col min="8963" max="8963" width="24.85546875" style="16" customWidth="1"/>
    <col min="8964" max="9216" width="9.140625" style="16"/>
    <col min="9217" max="9217" width="32.140625" style="16" customWidth="1"/>
    <col min="9218" max="9218" width="23.5703125" style="16" customWidth="1"/>
    <col min="9219" max="9219" width="24.85546875" style="16" customWidth="1"/>
    <col min="9220" max="9472" width="9.140625" style="16"/>
    <col min="9473" max="9473" width="32.140625" style="16" customWidth="1"/>
    <col min="9474" max="9474" width="23.5703125" style="16" customWidth="1"/>
    <col min="9475" max="9475" width="24.85546875" style="16" customWidth="1"/>
    <col min="9476" max="9728" width="9.140625" style="16"/>
    <col min="9729" max="9729" width="32.140625" style="16" customWidth="1"/>
    <col min="9730" max="9730" width="23.5703125" style="16" customWidth="1"/>
    <col min="9731" max="9731" width="24.85546875" style="16" customWidth="1"/>
    <col min="9732" max="9984" width="9.140625" style="16"/>
    <col min="9985" max="9985" width="32.140625" style="16" customWidth="1"/>
    <col min="9986" max="9986" width="23.5703125" style="16" customWidth="1"/>
    <col min="9987" max="9987" width="24.85546875" style="16" customWidth="1"/>
    <col min="9988" max="10240" width="9.140625" style="16"/>
    <col min="10241" max="10241" width="32.140625" style="16" customWidth="1"/>
    <col min="10242" max="10242" width="23.5703125" style="16" customWidth="1"/>
    <col min="10243" max="10243" width="24.85546875" style="16" customWidth="1"/>
    <col min="10244" max="10496" width="9.140625" style="16"/>
    <col min="10497" max="10497" width="32.140625" style="16" customWidth="1"/>
    <col min="10498" max="10498" width="23.5703125" style="16" customWidth="1"/>
    <col min="10499" max="10499" width="24.85546875" style="16" customWidth="1"/>
    <col min="10500" max="10752" width="9.140625" style="16"/>
    <col min="10753" max="10753" width="32.140625" style="16" customWidth="1"/>
    <col min="10754" max="10754" width="23.5703125" style="16" customWidth="1"/>
    <col min="10755" max="10755" width="24.85546875" style="16" customWidth="1"/>
    <col min="10756" max="11008" width="9.140625" style="16"/>
    <col min="11009" max="11009" width="32.140625" style="16" customWidth="1"/>
    <col min="11010" max="11010" width="23.5703125" style="16" customWidth="1"/>
    <col min="11011" max="11011" width="24.85546875" style="16" customWidth="1"/>
    <col min="11012" max="11264" width="9.140625" style="16"/>
    <col min="11265" max="11265" width="32.140625" style="16" customWidth="1"/>
    <col min="11266" max="11266" width="23.5703125" style="16" customWidth="1"/>
    <col min="11267" max="11267" width="24.85546875" style="16" customWidth="1"/>
    <col min="11268" max="11520" width="9.140625" style="16"/>
    <col min="11521" max="11521" width="32.140625" style="16" customWidth="1"/>
    <col min="11522" max="11522" width="23.5703125" style="16" customWidth="1"/>
    <col min="11523" max="11523" width="24.85546875" style="16" customWidth="1"/>
    <col min="11524" max="11776" width="9.140625" style="16"/>
    <col min="11777" max="11777" width="32.140625" style="16" customWidth="1"/>
    <col min="11778" max="11778" width="23.5703125" style="16" customWidth="1"/>
    <col min="11779" max="11779" width="24.85546875" style="16" customWidth="1"/>
    <col min="11780" max="12032" width="9.140625" style="16"/>
    <col min="12033" max="12033" width="32.140625" style="16" customWidth="1"/>
    <col min="12034" max="12034" width="23.5703125" style="16" customWidth="1"/>
    <col min="12035" max="12035" width="24.85546875" style="16" customWidth="1"/>
    <col min="12036" max="12288" width="9.140625" style="16"/>
    <col min="12289" max="12289" width="32.140625" style="16" customWidth="1"/>
    <col min="12290" max="12290" width="23.5703125" style="16" customWidth="1"/>
    <col min="12291" max="12291" width="24.85546875" style="16" customWidth="1"/>
    <col min="12292" max="12544" width="9.140625" style="16"/>
    <col min="12545" max="12545" width="32.140625" style="16" customWidth="1"/>
    <col min="12546" max="12546" width="23.5703125" style="16" customWidth="1"/>
    <col min="12547" max="12547" width="24.85546875" style="16" customWidth="1"/>
    <col min="12548" max="12800" width="9.140625" style="16"/>
    <col min="12801" max="12801" width="32.140625" style="16" customWidth="1"/>
    <col min="12802" max="12802" width="23.5703125" style="16" customWidth="1"/>
    <col min="12803" max="12803" width="24.85546875" style="16" customWidth="1"/>
    <col min="12804" max="13056" width="9.140625" style="16"/>
    <col min="13057" max="13057" width="32.140625" style="16" customWidth="1"/>
    <col min="13058" max="13058" width="23.5703125" style="16" customWidth="1"/>
    <col min="13059" max="13059" width="24.85546875" style="16" customWidth="1"/>
    <col min="13060" max="13312" width="9.140625" style="16"/>
    <col min="13313" max="13313" width="32.140625" style="16" customWidth="1"/>
    <col min="13314" max="13314" width="23.5703125" style="16" customWidth="1"/>
    <col min="13315" max="13315" width="24.85546875" style="16" customWidth="1"/>
    <col min="13316" max="13568" width="9.140625" style="16"/>
    <col min="13569" max="13569" width="32.140625" style="16" customWidth="1"/>
    <col min="13570" max="13570" width="23.5703125" style="16" customWidth="1"/>
    <col min="13571" max="13571" width="24.85546875" style="16" customWidth="1"/>
    <col min="13572" max="13824" width="9.140625" style="16"/>
    <col min="13825" max="13825" width="32.140625" style="16" customWidth="1"/>
    <col min="13826" max="13826" width="23.5703125" style="16" customWidth="1"/>
    <col min="13827" max="13827" width="24.85546875" style="16" customWidth="1"/>
    <col min="13828" max="14080" width="9.140625" style="16"/>
    <col min="14081" max="14081" width="32.140625" style="16" customWidth="1"/>
    <col min="14082" max="14082" width="23.5703125" style="16" customWidth="1"/>
    <col min="14083" max="14083" width="24.85546875" style="16" customWidth="1"/>
    <col min="14084" max="14336" width="9.140625" style="16"/>
    <col min="14337" max="14337" width="32.140625" style="16" customWidth="1"/>
    <col min="14338" max="14338" width="23.5703125" style="16" customWidth="1"/>
    <col min="14339" max="14339" width="24.85546875" style="16" customWidth="1"/>
    <col min="14340" max="14592" width="9.140625" style="16"/>
    <col min="14593" max="14593" width="32.140625" style="16" customWidth="1"/>
    <col min="14594" max="14594" width="23.5703125" style="16" customWidth="1"/>
    <col min="14595" max="14595" width="24.85546875" style="16" customWidth="1"/>
    <col min="14596" max="14848" width="9.140625" style="16"/>
    <col min="14849" max="14849" width="32.140625" style="16" customWidth="1"/>
    <col min="14850" max="14850" width="23.5703125" style="16" customWidth="1"/>
    <col min="14851" max="14851" width="24.85546875" style="16" customWidth="1"/>
    <col min="14852" max="15104" width="9.140625" style="16"/>
    <col min="15105" max="15105" width="32.140625" style="16" customWidth="1"/>
    <col min="15106" max="15106" width="23.5703125" style="16" customWidth="1"/>
    <col min="15107" max="15107" width="24.85546875" style="16" customWidth="1"/>
    <col min="15108" max="15360" width="9.140625" style="16"/>
    <col min="15361" max="15361" width="32.140625" style="16" customWidth="1"/>
    <col min="15362" max="15362" width="23.5703125" style="16" customWidth="1"/>
    <col min="15363" max="15363" width="24.85546875" style="16" customWidth="1"/>
    <col min="15364" max="15616" width="9.140625" style="16"/>
    <col min="15617" max="15617" width="32.140625" style="16" customWidth="1"/>
    <col min="15618" max="15618" width="23.5703125" style="16" customWidth="1"/>
    <col min="15619" max="15619" width="24.85546875" style="16" customWidth="1"/>
    <col min="15620" max="15872" width="9.140625" style="16"/>
    <col min="15873" max="15873" width="32.140625" style="16" customWidth="1"/>
    <col min="15874" max="15874" width="23.5703125" style="16" customWidth="1"/>
    <col min="15875" max="15875" width="24.85546875" style="16" customWidth="1"/>
    <col min="15876" max="16128" width="9.140625" style="16"/>
    <col min="16129" max="16129" width="32.140625" style="16" customWidth="1"/>
    <col min="16130" max="16130" width="23.5703125" style="16" customWidth="1"/>
    <col min="16131" max="16131" width="24.85546875" style="16" customWidth="1"/>
    <col min="16132" max="16384" width="9.140625" style="16"/>
  </cols>
  <sheetData>
    <row r="3" spans="1:4" x14ac:dyDescent="0.25">
      <c r="A3" s="16" t="s">
        <v>190</v>
      </c>
    </row>
    <row r="5" spans="1:4" x14ac:dyDescent="0.25">
      <c r="A5" s="16" t="s">
        <v>134</v>
      </c>
      <c r="B5" s="58">
        <v>16000</v>
      </c>
    </row>
    <row r="6" spans="1:4" x14ac:dyDescent="0.25">
      <c r="A6" s="16" t="s">
        <v>191</v>
      </c>
      <c r="B6" s="58">
        <v>20000</v>
      </c>
    </row>
    <row r="7" spans="1:4" x14ac:dyDescent="0.25">
      <c r="A7" s="16" t="s">
        <v>192</v>
      </c>
      <c r="B7" s="58">
        <v>7000</v>
      </c>
    </row>
    <row r="8" spans="1:4" ht="18.75" thickBot="1" x14ac:dyDescent="0.3">
      <c r="A8" s="20" t="s">
        <v>193</v>
      </c>
      <c r="B8" s="89">
        <v>20000</v>
      </c>
    </row>
    <row r="9" spans="1:4" x14ac:dyDescent="0.25">
      <c r="A9" s="16" t="s">
        <v>194</v>
      </c>
      <c r="B9" s="16">
        <f>SUM(B5:B8)</f>
        <v>63000</v>
      </c>
    </row>
    <row r="11" spans="1:4" x14ac:dyDescent="0.25">
      <c r="A11" s="16" t="s">
        <v>202</v>
      </c>
    </row>
    <row r="12" spans="1:4" x14ac:dyDescent="0.25">
      <c r="C12" s="70" t="s">
        <v>203</v>
      </c>
      <c r="D12" s="19"/>
    </row>
    <row r="13" spans="1:4" x14ac:dyDescent="0.25">
      <c r="A13" s="61" t="s">
        <v>204</v>
      </c>
      <c r="B13" s="18">
        <f>24*0.9</f>
        <v>21.6</v>
      </c>
      <c r="C13" s="70">
        <v>0.8</v>
      </c>
    </row>
    <row r="14" spans="1:4" x14ac:dyDescent="0.25">
      <c r="A14" s="61" t="s">
        <v>205</v>
      </c>
      <c r="B14" s="18">
        <f>8*0.6</f>
        <v>4.8</v>
      </c>
      <c r="C14" s="70">
        <v>0.65</v>
      </c>
    </row>
    <row r="15" spans="1:4" x14ac:dyDescent="0.25">
      <c r="A15" s="61" t="s">
        <v>206</v>
      </c>
      <c r="B15" s="18">
        <f>76*0.8</f>
        <v>60.800000000000004</v>
      </c>
      <c r="C15" s="70">
        <v>0.05</v>
      </c>
    </row>
    <row r="17" spans="1:3" x14ac:dyDescent="0.25">
      <c r="A17" s="16" t="s">
        <v>207</v>
      </c>
    </row>
    <row r="18" spans="1:3" x14ac:dyDescent="0.25">
      <c r="A18" s="16" t="s">
        <v>208</v>
      </c>
    </row>
    <row r="19" spans="1:3" x14ac:dyDescent="0.25">
      <c r="A19" s="16" t="s">
        <v>209</v>
      </c>
    </row>
    <row r="20" spans="1:3" x14ac:dyDescent="0.25">
      <c r="A20" s="16" t="s">
        <v>210</v>
      </c>
      <c r="B20" s="59">
        <f>63000/23.44</f>
        <v>2687.7133105802045</v>
      </c>
      <c r="C20" s="16" t="s">
        <v>217</v>
      </c>
    </row>
  </sheetData>
  <sheetProtection password="A166" sheet="1" objects="1" scenarios="1"/>
  <pageMargins left="0.75" right="0.75" top="1" bottom="1" header="0.4921259845" footer="0.4921259845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G22" sqref="G22"/>
    </sheetView>
  </sheetViews>
  <sheetFormatPr defaultRowHeight="18" x14ac:dyDescent="0.25"/>
  <cols>
    <col min="1" max="1" width="6.7109375" style="16" customWidth="1"/>
    <col min="2" max="2" width="39" style="16" customWidth="1"/>
    <col min="3" max="5" width="16.85546875" style="16" customWidth="1"/>
    <col min="6" max="7" width="13.85546875" style="16" customWidth="1"/>
    <col min="8" max="16384" width="9.140625" style="16"/>
  </cols>
  <sheetData>
    <row r="1" spans="1:6" x14ac:dyDescent="0.25">
      <c r="A1" s="15"/>
      <c r="C1" s="15"/>
    </row>
    <row r="2" spans="1:6" x14ac:dyDescent="0.25">
      <c r="A2" s="15"/>
      <c r="C2" s="15"/>
    </row>
    <row r="3" spans="1:6" x14ac:dyDescent="0.25">
      <c r="A3" s="16" t="s">
        <v>40</v>
      </c>
      <c r="C3" s="93"/>
      <c r="D3" s="93"/>
      <c r="E3" s="94"/>
      <c r="F3" s="94"/>
    </row>
    <row r="4" spans="1:6" x14ac:dyDescent="0.25">
      <c r="B4" s="15" t="s">
        <v>218</v>
      </c>
      <c r="C4" s="93"/>
      <c r="D4" s="93"/>
      <c r="E4" s="94"/>
      <c r="F4" s="94"/>
    </row>
    <row r="5" spans="1:6" x14ac:dyDescent="0.25">
      <c r="B5" s="15"/>
      <c r="C5" s="93"/>
      <c r="D5" s="93"/>
      <c r="E5" s="94"/>
      <c r="F5" s="94"/>
    </row>
    <row r="6" spans="1:6" x14ac:dyDescent="0.25">
      <c r="B6" s="16" t="s">
        <v>219</v>
      </c>
      <c r="C6" s="40">
        <f>150000*0.7</f>
        <v>105000</v>
      </c>
      <c r="D6" s="40"/>
      <c r="E6" s="94"/>
      <c r="F6" s="94"/>
    </row>
    <row r="7" spans="1:6" x14ac:dyDescent="0.25">
      <c r="C7" s="52"/>
      <c r="D7" s="52"/>
      <c r="E7" s="94"/>
      <c r="F7" s="94"/>
    </row>
    <row r="8" spans="1:6" x14ac:dyDescent="0.25">
      <c r="B8" s="15" t="s">
        <v>220</v>
      </c>
      <c r="C8" s="93"/>
      <c r="D8" s="93"/>
      <c r="E8" s="94"/>
      <c r="F8" s="94"/>
    </row>
    <row r="9" spans="1:6" x14ac:dyDescent="0.25">
      <c r="B9" s="15"/>
      <c r="C9" s="93"/>
      <c r="D9" s="93"/>
      <c r="E9" s="94"/>
      <c r="F9" s="94"/>
    </row>
    <row r="10" spans="1:6" x14ac:dyDescent="0.25">
      <c r="B10" s="16" t="s">
        <v>221</v>
      </c>
      <c r="C10" s="16">
        <f>150000*0.35</f>
        <v>52500</v>
      </c>
      <c r="E10" s="43"/>
      <c r="F10" s="43"/>
    </row>
    <row r="11" spans="1:6" x14ac:dyDescent="0.25">
      <c r="B11" s="16" t="s">
        <v>115</v>
      </c>
      <c r="C11" s="16">
        <v>25000</v>
      </c>
      <c r="D11" s="92"/>
      <c r="E11" s="43"/>
      <c r="F11" s="43"/>
    </row>
    <row r="12" spans="1:6" x14ac:dyDescent="0.25">
      <c r="B12" s="16" t="s">
        <v>222</v>
      </c>
      <c r="C12" s="16">
        <f>60000/4</f>
        <v>15000</v>
      </c>
      <c r="D12" s="15"/>
      <c r="E12" s="43"/>
      <c r="F12" s="43"/>
    </row>
    <row r="13" spans="1:6" x14ac:dyDescent="0.25">
      <c r="B13" s="15" t="s">
        <v>124</v>
      </c>
      <c r="C13" s="15">
        <f>SUM(C10:C12)</f>
        <v>92500</v>
      </c>
      <c r="D13" s="15"/>
      <c r="E13" s="43"/>
      <c r="F13" s="43"/>
    </row>
    <row r="14" spans="1:6" x14ac:dyDescent="0.25">
      <c r="C14" s="15"/>
    </row>
    <row r="15" spans="1:6" x14ac:dyDescent="0.25">
      <c r="B15" s="16" t="s">
        <v>223</v>
      </c>
    </row>
    <row r="17" spans="1:4" x14ac:dyDescent="0.25">
      <c r="A17" s="16" t="s">
        <v>15</v>
      </c>
      <c r="B17" s="16" t="s">
        <v>224</v>
      </c>
    </row>
    <row r="18" spans="1:4" x14ac:dyDescent="0.25">
      <c r="B18" s="16" t="s">
        <v>227</v>
      </c>
    </row>
    <row r="19" spans="1:4" x14ac:dyDescent="0.25">
      <c r="C19" s="95"/>
      <c r="D19" s="95"/>
    </row>
    <row r="20" spans="1:4" x14ac:dyDescent="0.25">
      <c r="B20" s="16" t="s">
        <v>225</v>
      </c>
      <c r="C20" s="15"/>
    </row>
    <row r="22" spans="1:4" x14ac:dyDescent="0.25">
      <c r="B22" s="16" t="s">
        <v>228</v>
      </c>
    </row>
    <row r="23" spans="1:4" x14ac:dyDescent="0.25">
      <c r="B23" s="16" t="s">
        <v>229</v>
      </c>
    </row>
    <row r="24" spans="1:4" x14ac:dyDescent="0.25">
      <c r="B24" s="16" t="s">
        <v>230</v>
      </c>
    </row>
    <row r="25" spans="1:4" x14ac:dyDescent="0.25">
      <c r="B25" s="16" t="s">
        <v>226</v>
      </c>
    </row>
  </sheetData>
  <sheetProtection password="A166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activeCell="A11" sqref="A11:XFD11"/>
    </sheetView>
  </sheetViews>
  <sheetFormatPr defaultRowHeight="18" x14ac:dyDescent="0.25"/>
  <cols>
    <col min="1" max="1" width="39.5703125" style="16" customWidth="1"/>
    <col min="2" max="2" width="25.7109375" style="16" customWidth="1"/>
    <col min="3" max="3" width="25.5703125" style="16" customWidth="1"/>
    <col min="4" max="256" width="9.140625" style="16"/>
    <col min="257" max="257" width="39.5703125" style="16" customWidth="1"/>
    <col min="258" max="258" width="25.7109375" style="16" customWidth="1"/>
    <col min="259" max="259" width="25.5703125" style="16" customWidth="1"/>
    <col min="260" max="512" width="9.140625" style="16"/>
    <col min="513" max="513" width="39.5703125" style="16" customWidth="1"/>
    <col min="514" max="514" width="25.7109375" style="16" customWidth="1"/>
    <col min="515" max="515" width="25.5703125" style="16" customWidth="1"/>
    <col min="516" max="768" width="9.140625" style="16"/>
    <col min="769" max="769" width="39.5703125" style="16" customWidth="1"/>
    <col min="770" max="770" width="25.7109375" style="16" customWidth="1"/>
    <col min="771" max="771" width="25.5703125" style="16" customWidth="1"/>
    <col min="772" max="1024" width="9.140625" style="16"/>
    <col min="1025" max="1025" width="39.5703125" style="16" customWidth="1"/>
    <col min="1026" max="1026" width="25.7109375" style="16" customWidth="1"/>
    <col min="1027" max="1027" width="25.5703125" style="16" customWidth="1"/>
    <col min="1028" max="1280" width="9.140625" style="16"/>
    <col min="1281" max="1281" width="39.5703125" style="16" customWidth="1"/>
    <col min="1282" max="1282" width="25.7109375" style="16" customWidth="1"/>
    <col min="1283" max="1283" width="25.5703125" style="16" customWidth="1"/>
    <col min="1284" max="1536" width="9.140625" style="16"/>
    <col min="1537" max="1537" width="39.5703125" style="16" customWidth="1"/>
    <col min="1538" max="1538" width="25.7109375" style="16" customWidth="1"/>
    <col min="1539" max="1539" width="25.5703125" style="16" customWidth="1"/>
    <col min="1540" max="1792" width="9.140625" style="16"/>
    <col min="1793" max="1793" width="39.5703125" style="16" customWidth="1"/>
    <col min="1794" max="1794" width="25.7109375" style="16" customWidth="1"/>
    <col min="1795" max="1795" width="25.5703125" style="16" customWidth="1"/>
    <col min="1796" max="2048" width="9.140625" style="16"/>
    <col min="2049" max="2049" width="39.5703125" style="16" customWidth="1"/>
    <col min="2050" max="2050" width="25.7109375" style="16" customWidth="1"/>
    <col min="2051" max="2051" width="25.5703125" style="16" customWidth="1"/>
    <col min="2052" max="2304" width="9.140625" style="16"/>
    <col min="2305" max="2305" width="39.5703125" style="16" customWidth="1"/>
    <col min="2306" max="2306" width="25.7109375" style="16" customWidth="1"/>
    <col min="2307" max="2307" width="25.5703125" style="16" customWidth="1"/>
    <col min="2308" max="2560" width="9.140625" style="16"/>
    <col min="2561" max="2561" width="39.5703125" style="16" customWidth="1"/>
    <col min="2562" max="2562" width="25.7109375" style="16" customWidth="1"/>
    <col min="2563" max="2563" width="25.5703125" style="16" customWidth="1"/>
    <col min="2564" max="2816" width="9.140625" style="16"/>
    <col min="2817" max="2817" width="39.5703125" style="16" customWidth="1"/>
    <col min="2818" max="2818" width="25.7109375" style="16" customWidth="1"/>
    <col min="2819" max="2819" width="25.5703125" style="16" customWidth="1"/>
    <col min="2820" max="3072" width="9.140625" style="16"/>
    <col min="3073" max="3073" width="39.5703125" style="16" customWidth="1"/>
    <col min="3074" max="3074" width="25.7109375" style="16" customWidth="1"/>
    <col min="3075" max="3075" width="25.5703125" style="16" customWidth="1"/>
    <col min="3076" max="3328" width="9.140625" style="16"/>
    <col min="3329" max="3329" width="39.5703125" style="16" customWidth="1"/>
    <col min="3330" max="3330" width="25.7109375" style="16" customWidth="1"/>
    <col min="3331" max="3331" width="25.5703125" style="16" customWidth="1"/>
    <col min="3332" max="3584" width="9.140625" style="16"/>
    <col min="3585" max="3585" width="39.5703125" style="16" customWidth="1"/>
    <col min="3586" max="3586" width="25.7109375" style="16" customWidth="1"/>
    <col min="3587" max="3587" width="25.5703125" style="16" customWidth="1"/>
    <col min="3588" max="3840" width="9.140625" style="16"/>
    <col min="3841" max="3841" width="39.5703125" style="16" customWidth="1"/>
    <col min="3842" max="3842" width="25.7109375" style="16" customWidth="1"/>
    <col min="3843" max="3843" width="25.5703125" style="16" customWidth="1"/>
    <col min="3844" max="4096" width="9.140625" style="16"/>
    <col min="4097" max="4097" width="39.5703125" style="16" customWidth="1"/>
    <col min="4098" max="4098" width="25.7109375" style="16" customWidth="1"/>
    <col min="4099" max="4099" width="25.5703125" style="16" customWidth="1"/>
    <col min="4100" max="4352" width="9.140625" style="16"/>
    <col min="4353" max="4353" width="39.5703125" style="16" customWidth="1"/>
    <col min="4354" max="4354" width="25.7109375" style="16" customWidth="1"/>
    <col min="4355" max="4355" width="25.5703125" style="16" customWidth="1"/>
    <col min="4356" max="4608" width="9.140625" style="16"/>
    <col min="4609" max="4609" width="39.5703125" style="16" customWidth="1"/>
    <col min="4610" max="4610" width="25.7109375" style="16" customWidth="1"/>
    <col min="4611" max="4611" width="25.5703125" style="16" customWidth="1"/>
    <col min="4612" max="4864" width="9.140625" style="16"/>
    <col min="4865" max="4865" width="39.5703125" style="16" customWidth="1"/>
    <col min="4866" max="4866" width="25.7109375" style="16" customWidth="1"/>
    <col min="4867" max="4867" width="25.5703125" style="16" customWidth="1"/>
    <col min="4868" max="5120" width="9.140625" style="16"/>
    <col min="5121" max="5121" width="39.5703125" style="16" customWidth="1"/>
    <col min="5122" max="5122" width="25.7109375" style="16" customWidth="1"/>
    <col min="5123" max="5123" width="25.5703125" style="16" customWidth="1"/>
    <col min="5124" max="5376" width="9.140625" style="16"/>
    <col min="5377" max="5377" width="39.5703125" style="16" customWidth="1"/>
    <col min="5378" max="5378" width="25.7109375" style="16" customWidth="1"/>
    <col min="5379" max="5379" width="25.5703125" style="16" customWidth="1"/>
    <col min="5380" max="5632" width="9.140625" style="16"/>
    <col min="5633" max="5633" width="39.5703125" style="16" customWidth="1"/>
    <col min="5634" max="5634" width="25.7109375" style="16" customWidth="1"/>
    <col min="5635" max="5635" width="25.5703125" style="16" customWidth="1"/>
    <col min="5636" max="5888" width="9.140625" style="16"/>
    <col min="5889" max="5889" width="39.5703125" style="16" customWidth="1"/>
    <col min="5890" max="5890" width="25.7109375" style="16" customWidth="1"/>
    <col min="5891" max="5891" width="25.5703125" style="16" customWidth="1"/>
    <col min="5892" max="6144" width="9.140625" style="16"/>
    <col min="6145" max="6145" width="39.5703125" style="16" customWidth="1"/>
    <col min="6146" max="6146" width="25.7109375" style="16" customWidth="1"/>
    <col min="6147" max="6147" width="25.5703125" style="16" customWidth="1"/>
    <col min="6148" max="6400" width="9.140625" style="16"/>
    <col min="6401" max="6401" width="39.5703125" style="16" customWidth="1"/>
    <col min="6402" max="6402" width="25.7109375" style="16" customWidth="1"/>
    <col min="6403" max="6403" width="25.5703125" style="16" customWidth="1"/>
    <col min="6404" max="6656" width="9.140625" style="16"/>
    <col min="6657" max="6657" width="39.5703125" style="16" customWidth="1"/>
    <col min="6658" max="6658" width="25.7109375" style="16" customWidth="1"/>
    <col min="6659" max="6659" width="25.5703125" style="16" customWidth="1"/>
    <col min="6660" max="6912" width="9.140625" style="16"/>
    <col min="6913" max="6913" width="39.5703125" style="16" customWidth="1"/>
    <col min="6914" max="6914" width="25.7109375" style="16" customWidth="1"/>
    <col min="6915" max="6915" width="25.5703125" style="16" customWidth="1"/>
    <col min="6916" max="7168" width="9.140625" style="16"/>
    <col min="7169" max="7169" width="39.5703125" style="16" customWidth="1"/>
    <col min="7170" max="7170" width="25.7109375" style="16" customWidth="1"/>
    <col min="7171" max="7171" width="25.5703125" style="16" customWidth="1"/>
    <col min="7172" max="7424" width="9.140625" style="16"/>
    <col min="7425" max="7425" width="39.5703125" style="16" customWidth="1"/>
    <col min="7426" max="7426" width="25.7109375" style="16" customWidth="1"/>
    <col min="7427" max="7427" width="25.5703125" style="16" customWidth="1"/>
    <col min="7428" max="7680" width="9.140625" style="16"/>
    <col min="7681" max="7681" width="39.5703125" style="16" customWidth="1"/>
    <col min="7682" max="7682" width="25.7109375" style="16" customWidth="1"/>
    <col min="7683" max="7683" width="25.5703125" style="16" customWidth="1"/>
    <col min="7684" max="7936" width="9.140625" style="16"/>
    <col min="7937" max="7937" width="39.5703125" style="16" customWidth="1"/>
    <col min="7938" max="7938" width="25.7109375" style="16" customWidth="1"/>
    <col min="7939" max="7939" width="25.5703125" style="16" customWidth="1"/>
    <col min="7940" max="8192" width="9.140625" style="16"/>
    <col min="8193" max="8193" width="39.5703125" style="16" customWidth="1"/>
    <col min="8194" max="8194" width="25.7109375" style="16" customWidth="1"/>
    <col min="8195" max="8195" width="25.5703125" style="16" customWidth="1"/>
    <col min="8196" max="8448" width="9.140625" style="16"/>
    <col min="8449" max="8449" width="39.5703125" style="16" customWidth="1"/>
    <col min="8450" max="8450" width="25.7109375" style="16" customWidth="1"/>
    <col min="8451" max="8451" width="25.5703125" style="16" customWidth="1"/>
    <col min="8452" max="8704" width="9.140625" style="16"/>
    <col min="8705" max="8705" width="39.5703125" style="16" customWidth="1"/>
    <col min="8706" max="8706" width="25.7109375" style="16" customWidth="1"/>
    <col min="8707" max="8707" width="25.5703125" style="16" customWidth="1"/>
    <col min="8708" max="8960" width="9.140625" style="16"/>
    <col min="8961" max="8961" width="39.5703125" style="16" customWidth="1"/>
    <col min="8962" max="8962" width="25.7109375" style="16" customWidth="1"/>
    <col min="8963" max="8963" width="25.5703125" style="16" customWidth="1"/>
    <col min="8964" max="9216" width="9.140625" style="16"/>
    <col min="9217" max="9217" width="39.5703125" style="16" customWidth="1"/>
    <col min="9218" max="9218" width="25.7109375" style="16" customWidth="1"/>
    <col min="9219" max="9219" width="25.5703125" style="16" customWidth="1"/>
    <col min="9220" max="9472" width="9.140625" style="16"/>
    <col min="9473" max="9473" width="39.5703125" style="16" customWidth="1"/>
    <col min="9474" max="9474" width="25.7109375" style="16" customWidth="1"/>
    <col min="9475" max="9475" width="25.5703125" style="16" customWidth="1"/>
    <col min="9476" max="9728" width="9.140625" style="16"/>
    <col min="9729" max="9729" width="39.5703125" style="16" customWidth="1"/>
    <col min="9730" max="9730" width="25.7109375" style="16" customWidth="1"/>
    <col min="9731" max="9731" width="25.5703125" style="16" customWidth="1"/>
    <col min="9732" max="9984" width="9.140625" style="16"/>
    <col min="9985" max="9985" width="39.5703125" style="16" customWidth="1"/>
    <col min="9986" max="9986" width="25.7109375" style="16" customWidth="1"/>
    <col min="9987" max="9987" width="25.5703125" style="16" customWidth="1"/>
    <col min="9988" max="10240" width="9.140625" style="16"/>
    <col min="10241" max="10241" width="39.5703125" style="16" customWidth="1"/>
    <col min="10242" max="10242" width="25.7109375" style="16" customWidth="1"/>
    <col min="10243" max="10243" width="25.5703125" style="16" customWidth="1"/>
    <col min="10244" max="10496" width="9.140625" style="16"/>
    <col min="10497" max="10497" width="39.5703125" style="16" customWidth="1"/>
    <col min="10498" max="10498" width="25.7109375" style="16" customWidth="1"/>
    <col min="10499" max="10499" width="25.5703125" style="16" customWidth="1"/>
    <col min="10500" max="10752" width="9.140625" style="16"/>
    <col min="10753" max="10753" width="39.5703125" style="16" customWidth="1"/>
    <col min="10754" max="10754" width="25.7109375" style="16" customWidth="1"/>
    <col min="10755" max="10755" width="25.5703125" style="16" customWidth="1"/>
    <col min="10756" max="11008" width="9.140625" style="16"/>
    <col min="11009" max="11009" width="39.5703125" style="16" customWidth="1"/>
    <col min="11010" max="11010" width="25.7109375" style="16" customWidth="1"/>
    <col min="11011" max="11011" width="25.5703125" style="16" customWidth="1"/>
    <col min="11012" max="11264" width="9.140625" style="16"/>
    <col min="11265" max="11265" width="39.5703125" style="16" customWidth="1"/>
    <col min="11266" max="11266" width="25.7109375" style="16" customWidth="1"/>
    <col min="11267" max="11267" width="25.5703125" style="16" customWidth="1"/>
    <col min="11268" max="11520" width="9.140625" style="16"/>
    <col min="11521" max="11521" width="39.5703125" style="16" customWidth="1"/>
    <col min="11522" max="11522" width="25.7109375" style="16" customWidth="1"/>
    <col min="11523" max="11523" width="25.5703125" style="16" customWidth="1"/>
    <col min="11524" max="11776" width="9.140625" style="16"/>
    <col min="11777" max="11777" width="39.5703125" style="16" customWidth="1"/>
    <col min="11778" max="11778" width="25.7109375" style="16" customWidth="1"/>
    <col min="11779" max="11779" width="25.5703125" style="16" customWidth="1"/>
    <col min="11780" max="12032" width="9.140625" style="16"/>
    <col min="12033" max="12033" width="39.5703125" style="16" customWidth="1"/>
    <col min="12034" max="12034" width="25.7109375" style="16" customWidth="1"/>
    <col min="12035" max="12035" width="25.5703125" style="16" customWidth="1"/>
    <col min="12036" max="12288" width="9.140625" style="16"/>
    <col min="12289" max="12289" width="39.5703125" style="16" customWidth="1"/>
    <col min="12290" max="12290" width="25.7109375" style="16" customWidth="1"/>
    <col min="12291" max="12291" width="25.5703125" style="16" customWidth="1"/>
    <col min="12292" max="12544" width="9.140625" style="16"/>
    <col min="12545" max="12545" width="39.5703125" style="16" customWidth="1"/>
    <col min="12546" max="12546" width="25.7109375" style="16" customWidth="1"/>
    <col min="12547" max="12547" width="25.5703125" style="16" customWidth="1"/>
    <col min="12548" max="12800" width="9.140625" style="16"/>
    <col min="12801" max="12801" width="39.5703125" style="16" customWidth="1"/>
    <col min="12802" max="12802" width="25.7109375" style="16" customWidth="1"/>
    <col min="12803" max="12803" width="25.5703125" style="16" customWidth="1"/>
    <col min="12804" max="13056" width="9.140625" style="16"/>
    <col min="13057" max="13057" width="39.5703125" style="16" customWidth="1"/>
    <col min="13058" max="13058" width="25.7109375" style="16" customWidth="1"/>
    <col min="13059" max="13059" width="25.5703125" style="16" customWidth="1"/>
    <col min="13060" max="13312" width="9.140625" style="16"/>
    <col min="13313" max="13313" width="39.5703125" style="16" customWidth="1"/>
    <col min="13314" max="13314" width="25.7109375" style="16" customWidth="1"/>
    <col min="13315" max="13315" width="25.5703125" style="16" customWidth="1"/>
    <col min="13316" max="13568" width="9.140625" style="16"/>
    <col min="13569" max="13569" width="39.5703125" style="16" customWidth="1"/>
    <col min="13570" max="13570" width="25.7109375" style="16" customWidth="1"/>
    <col min="13571" max="13571" width="25.5703125" style="16" customWidth="1"/>
    <col min="13572" max="13824" width="9.140625" style="16"/>
    <col min="13825" max="13825" width="39.5703125" style="16" customWidth="1"/>
    <col min="13826" max="13826" width="25.7109375" style="16" customWidth="1"/>
    <col min="13827" max="13827" width="25.5703125" style="16" customWidth="1"/>
    <col min="13828" max="14080" width="9.140625" style="16"/>
    <col min="14081" max="14081" width="39.5703125" style="16" customWidth="1"/>
    <col min="14082" max="14082" width="25.7109375" style="16" customWidth="1"/>
    <col min="14083" max="14083" width="25.5703125" style="16" customWidth="1"/>
    <col min="14084" max="14336" width="9.140625" style="16"/>
    <col min="14337" max="14337" width="39.5703125" style="16" customWidth="1"/>
    <col min="14338" max="14338" width="25.7109375" style="16" customWidth="1"/>
    <col min="14339" max="14339" width="25.5703125" style="16" customWidth="1"/>
    <col min="14340" max="14592" width="9.140625" style="16"/>
    <col min="14593" max="14593" width="39.5703125" style="16" customWidth="1"/>
    <col min="14594" max="14594" width="25.7109375" style="16" customWidth="1"/>
    <col min="14595" max="14595" width="25.5703125" style="16" customWidth="1"/>
    <col min="14596" max="14848" width="9.140625" style="16"/>
    <col min="14849" max="14849" width="39.5703125" style="16" customWidth="1"/>
    <col min="14850" max="14850" width="25.7109375" style="16" customWidth="1"/>
    <col min="14851" max="14851" width="25.5703125" style="16" customWidth="1"/>
    <col min="14852" max="15104" width="9.140625" style="16"/>
    <col min="15105" max="15105" width="39.5703125" style="16" customWidth="1"/>
    <col min="15106" max="15106" width="25.7109375" style="16" customWidth="1"/>
    <col min="15107" max="15107" width="25.5703125" style="16" customWidth="1"/>
    <col min="15108" max="15360" width="9.140625" style="16"/>
    <col min="15361" max="15361" width="39.5703125" style="16" customWidth="1"/>
    <col min="15362" max="15362" width="25.7109375" style="16" customWidth="1"/>
    <col min="15363" max="15363" width="25.5703125" style="16" customWidth="1"/>
    <col min="15364" max="15616" width="9.140625" style="16"/>
    <col min="15617" max="15617" width="39.5703125" style="16" customWidth="1"/>
    <col min="15618" max="15618" width="25.7109375" style="16" customWidth="1"/>
    <col min="15619" max="15619" width="25.5703125" style="16" customWidth="1"/>
    <col min="15620" max="15872" width="9.140625" style="16"/>
    <col min="15873" max="15873" width="39.5703125" style="16" customWidth="1"/>
    <col min="15874" max="15874" width="25.7109375" style="16" customWidth="1"/>
    <col min="15875" max="15875" width="25.5703125" style="16" customWidth="1"/>
    <col min="15876" max="16128" width="9.140625" style="16"/>
    <col min="16129" max="16129" width="39.5703125" style="16" customWidth="1"/>
    <col min="16130" max="16130" width="25.7109375" style="16" customWidth="1"/>
    <col min="16131" max="16131" width="25.5703125" style="16" customWidth="1"/>
    <col min="16132" max="16384" width="9.140625" style="16"/>
  </cols>
  <sheetData>
    <row r="1" spans="1:3" x14ac:dyDescent="0.25">
      <c r="A1" s="15"/>
    </row>
    <row r="3" spans="1:3" x14ac:dyDescent="0.25">
      <c r="A3" s="16" t="s">
        <v>29</v>
      </c>
      <c r="B3" s="16">
        <v>230</v>
      </c>
    </row>
    <row r="4" spans="1:3" x14ac:dyDescent="0.25">
      <c r="A4" s="16" t="s">
        <v>30</v>
      </c>
      <c r="B4" s="16">
        <v>350</v>
      </c>
    </row>
    <row r="5" spans="1:3" x14ac:dyDescent="0.25">
      <c r="A5" s="16" t="s">
        <v>31</v>
      </c>
      <c r="B5" s="17">
        <v>0.52</v>
      </c>
      <c r="C5" s="17">
        <v>0.6</v>
      </c>
    </row>
    <row r="6" spans="1:3" x14ac:dyDescent="0.25">
      <c r="A6" s="16" t="s">
        <v>32</v>
      </c>
      <c r="B6" s="18">
        <v>95</v>
      </c>
      <c r="C6" s="18">
        <v>85</v>
      </c>
    </row>
    <row r="7" spans="1:3" x14ac:dyDescent="0.25">
      <c r="A7" s="16" t="s">
        <v>33</v>
      </c>
      <c r="B7" s="18">
        <v>20</v>
      </c>
      <c r="C7" s="18">
        <v>20</v>
      </c>
    </row>
    <row r="9" spans="1:3" x14ac:dyDescent="0.25">
      <c r="A9" s="15" t="s">
        <v>34</v>
      </c>
    </row>
    <row r="11" spans="1:3" x14ac:dyDescent="0.25">
      <c r="A11" s="16" t="s">
        <v>9</v>
      </c>
      <c r="B11" s="19">
        <f>B3*B4*B5*B6</f>
        <v>3976700</v>
      </c>
    </row>
    <row r="12" spans="1:3" ht="18.75" thickBot="1" x14ac:dyDescent="0.3">
      <c r="A12" s="20" t="s">
        <v>35</v>
      </c>
      <c r="B12" s="21">
        <f>B3*B4*B5*B7</f>
        <v>837200</v>
      </c>
    </row>
    <row r="13" spans="1:3" x14ac:dyDescent="0.25">
      <c r="A13" s="16" t="s">
        <v>3</v>
      </c>
      <c r="B13" s="19">
        <f>B11-B12</f>
        <v>3139500</v>
      </c>
    </row>
    <row r="14" spans="1:3" ht="18.75" thickBot="1" x14ac:dyDescent="0.3">
      <c r="A14" s="20" t="s">
        <v>36</v>
      </c>
      <c r="B14" s="22">
        <v>1910000</v>
      </c>
    </row>
    <row r="15" spans="1:3" x14ac:dyDescent="0.25">
      <c r="A15" s="16" t="s">
        <v>5</v>
      </c>
      <c r="B15" s="19">
        <f>B13-B14</f>
        <v>1229500</v>
      </c>
    </row>
    <row r="18" spans="1:2" x14ac:dyDescent="0.25">
      <c r="A18" s="15" t="s">
        <v>37</v>
      </c>
    </row>
    <row r="20" spans="1:2" x14ac:dyDescent="0.25">
      <c r="A20" s="16" t="s">
        <v>9</v>
      </c>
      <c r="B20" s="19">
        <f>B3*B4*C5*C6</f>
        <v>4105500</v>
      </c>
    </row>
    <row r="21" spans="1:2" ht="18.75" thickBot="1" x14ac:dyDescent="0.3">
      <c r="A21" s="20" t="s">
        <v>35</v>
      </c>
      <c r="B21" s="21">
        <f>B3*B4*C5*C7</f>
        <v>966000</v>
      </c>
    </row>
    <row r="22" spans="1:2" x14ac:dyDescent="0.25">
      <c r="A22" s="16" t="s">
        <v>3</v>
      </c>
      <c r="B22" s="19">
        <f>B20-B21</f>
        <v>3139500</v>
      </c>
    </row>
    <row r="23" spans="1:2" ht="18.75" thickBot="1" x14ac:dyDescent="0.3">
      <c r="A23" s="20" t="s">
        <v>36</v>
      </c>
      <c r="B23" s="22">
        <v>1910000</v>
      </c>
    </row>
    <row r="24" spans="1:2" x14ac:dyDescent="0.25">
      <c r="A24" s="16" t="s">
        <v>5</v>
      </c>
      <c r="B24" s="19">
        <f>B22-B23</f>
        <v>1229500</v>
      </c>
    </row>
    <row r="26" spans="1:2" x14ac:dyDescent="0.25">
      <c r="A26" s="16" t="s">
        <v>38</v>
      </c>
    </row>
    <row r="27" spans="1:2" x14ac:dyDescent="0.25">
      <c r="A27" s="16" t="s">
        <v>39</v>
      </c>
    </row>
  </sheetData>
  <sheetProtection password="A166" sheet="1" objects="1" scenarios="1" formatCells="0" formatColumns="0" formatRows="0" insertColumns="0" insertRows="0" insertHyperlinks="0" deleteColumns="0" deleteRows="0"/>
  <pageMargins left="0.75" right="0.75" top="1" bottom="1" header="0.4921259845" footer="0.4921259845"/>
  <pageSetup paperSize="9" scale="74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workbookViewId="0">
      <selection activeCell="E11" sqref="E11"/>
    </sheetView>
  </sheetViews>
  <sheetFormatPr defaultRowHeight="18" x14ac:dyDescent="0.25"/>
  <cols>
    <col min="1" max="1" width="14.7109375" style="16" customWidth="1"/>
    <col min="2" max="2" width="29" style="16" customWidth="1"/>
    <col min="3" max="3" width="21.5703125" style="16" customWidth="1"/>
    <col min="4" max="4" width="21" style="16" customWidth="1"/>
    <col min="5" max="5" width="19.28515625" style="16" customWidth="1"/>
    <col min="6" max="7" width="20" style="16" customWidth="1"/>
    <col min="8" max="8" width="26.5703125" style="16" customWidth="1"/>
    <col min="9" max="256" width="9.140625" style="16"/>
    <col min="257" max="257" width="14.7109375" style="16" customWidth="1"/>
    <col min="258" max="258" width="29" style="16" customWidth="1"/>
    <col min="259" max="259" width="20.42578125" style="16" customWidth="1"/>
    <col min="260" max="260" width="17.28515625" style="16" customWidth="1"/>
    <col min="261" max="261" width="19.28515625" style="16" customWidth="1"/>
    <col min="262" max="262" width="18.5703125" style="16" customWidth="1"/>
    <col min="263" max="264" width="26.5703125" style="16" customWidth="1"/>
    <col min="265" max="512" width="9.140625" style="16"/>
    <col min="513" max="513" width="14.7109375" style="16" customWidth="1"/>
    <col min="514" max="514" width="29" style="16" customWidth="1"/>
    <col min="515" max="515" width="20.42578125" style="16" customWidth="1"/>
    <col min="516" max="516" width="17.28515625" style="16" customWidth="1"/>
    <col min="517" max="517" width="19.28515625" style="16" customWidth="1"/>
    <col min="518" max="518" width="18.5703125" style="16" customWidth="1"/>
    <col min="519" max="520" width="26.5703125" style="16" customWidth="1"/>
    <col min="521" max="768" width="9.140625" style="16"/>
    <col min="769" max="769" width="14.7109375" style="16" customWidth="1"/>
    <col min="770" max="770" width="29" style="16" customWidth="1"/>
    <col min="771" max="771" width="20.42578125" style="16" customWidth="1"/>
    <col min="772" max="772" width="17.28515625" style="16" customWidth="1"/>
    <col min="773" max="773" width="19.28515625" style="16" customWidth="1"/>
    <col min="774" max="774" width="18.5703125" style="16" customWidth="1"/>
    <col min="775" max="776" width="26.5703125" style="16" customWidth="1"/>
    <col min="777" max="1024" width="9.140625" style="16"/>
    <col min="1025" max="1025" width="14.7109375" style="16" customWidth="1"/>
    <col min="1026" max="1026" width="29" style="16" customWidth="1"/>
    <col min="1027" max="1027" width="20.42578125" style="16" customWidth="1"/>
    <col min="1028" max="1028" width="17.28515625" style="16" customWidth="1"/>
    <col min="1029" max="1029" width="19.28515625" style="16" customWidth="1"/>
    <col min="1030" max="1030" width="18.5703125" style="16" customWidth="1"/>
    <col min="1031" max="1032" width="26.5703125" style="16" customWidth="1"/>
    <col min="1033" max="1280" width="9.140625" style="16"/>
    <col min="1281" max="1281" width="14.7109375" style="16" customWidth="1"/>
    <col min="1282" max="1282" width="29" style="16" customWidth="1"/>
    <col min="1283" max="1283" width="20.42578125" style="16" customWidth="1"/>
    <col min="1284" max="1284" width="17.28515625" style="16" customWidth="1"/>
    <col min="1285" max="1285" width="19.28515625" style="16" customWidth="1"/>
    <col min="1286" max="1286" width="18.5703125" style="16" customWidth="1"/>
    <col min="1287" max="1288" width="26.5703125" style="16" customWidth="1"/>
    <col min="1289" max="1536" width="9.140625" style="16"/>
    <col min="1537" max="1537" width="14.7109375" style="16" customWidth="1"/>
    <col min="1538" max="1538" width="29" style="16" customWidth="1"/>
    <col min="1539" max="1539" width="20.42578125" style="16" customWidth="1"/>
    <col min="1540" max="1540" width="17.28515625" style="16" customWidth="1"/>
    <col min="1541" max="1541" width="19.28515625" style="16" customWidth="1"/>
    <col min="1542" max="1542" width="18.5703125" style="16" customWidth="1"/>
    <col min="1543" max="1544" width="26.5703125" style="16" customWidth="1"/>
    <col min="1545" max="1792" width="9.140625" style="16"/>
    <col min="1793" max="1793" width="14.7109375" style="16" customWidth="1"/>
    <col min="1794" max="1794" width="29" style="16" customWidth="1"/>
    <col min="1795" max="1795" width="20.42578125" style="16" customWidth="1"/>
    <col min="1796" max="1796" width="17.28515625" style="16" customWidth="1"/>
    <col min="1797" max="1797" width="19.28515625" style="16" customWidth="1"/>
    <col min="1798" max="1798" width="18.5703125" style="16" customWidth="1"/>
    <col min="1799" max="1800" width="26.5703125" style="16" customWidth="1"/>
    <col min="1801" max="2048" width="9.140625" style="16"/>
    <col min="2049" max="2049" width="14.7109375" style="16" customWidth="1"/>
    <col min="2050" max="2050" width="29" style="16" customWidth="1"/>
    <col min="2051" max="2051" width="20.42578125" style="16" customWidth="1"/>
    <col min="2052" max="2052" width="17.28515625" style="16" customWidth="1"/>
    <col min="2053" max="2053" width="19.28515625" style="16" customWidth="1"/>
    <col min="2054" max="2054" width="18.5703125" style="16" customWidth="1"/>
    <col min="2055" max="2056" width="26.5703125" style="16" customWidth="1"/>
    <col min="2057" max="2304" width="9.140625" style="16"/>
    <col min="2305" max="2305" width="14.7109375" style="16" customWidth="1"/>
    <col min="2306" max="2306" width="29" style="16" customWidth="1"/>
    <col min="2307" max="2307" width="20.42578125" style="16" customWidth="1"/>
    <col min="2308" max="2308" width="17.28515625" style="16" customWidth="1"/>
    <col min="2309" max="2309" width="19.28515625" style="16" customWidth="1"/>
    <col min="2310" max="2310" width="18.5703125" style="16" customWidth="1"/>
    <col min="2311" max="2312" width="26.5703125" style="16" customWidth="1"/>
    <col min="2313" max="2560" width="9.140625" style="16"/>
    <col min="2561" max="2561" width="14.7109375" style="16" customWidth="1"/>
    <col min="2562" max="2562" width="29" style="16" customWidth="1"/>
    <col min="2563" max="2563" width="20.42578125" style="16" customWidth="1"/>
    <col min="2564" max="2564" width="17.28515625" style="16" customWidth="1"/>
    <col min="2565" max="2565" width="19.28515625" style="16" customWidth="1"/>
    <col min="2566" max="2566" width="18.5703125" style="16" customWidth="1"/>
    <col min="2567" max="2568" width="26.5703125" style="16" customWidth="1"/>
    <col min="2569" max="2816" width="9.140625" style="16"/>
    <col min="2817" max="2817" width="14.7109375" style="16" customWidth="1"/>
    <col min="2818" max="2818" width="29" style="16" customWidth="1"/>
    <col min="2819" max="2819" width="20.42578125" style="16" customWidth="1"/>
    <col min="2820" max="2820" width="17.28515625" style="16" customWidth="1"/>
    <col min="2821" max="2821" width="19.28515625" style="16" customWidth="1"/>
    <col min="2822" max="2822" width="18.5703125" style="16" customWidth="1"/>
    <col min="2823" max="2824" width="26.5703125" style="16" customWidth="1"/>
    <col min="2825" max="3072" width="9.140625" style="16"/>
    <col min="3073" max="3073" width="14.7109375" style="16" customWidth="1"/>
    <col min="3074" max="3074" width="29" style="16" customWidth="1"/>
    <col min="3075" max="3075" width="20.42578125" style="16" customWidth="1"/>
    <col min="3076" max="3076" width="17.28515625" style="16" customWidth="1"/>
    <col min="3077" max="3077" width="19.28515625" style="16" customWidth="1"/>
    <col min="3078" max="3078" width="18.5703125" style="16" customWidth="1"/>
    <col min="3079" max="3080" width="26.5703125" style="16" customWidth="1"/>
    <col min="3081" max="3328" width="9.140625" style="16"/>
    <col min="3329" max="3329" width="14.7109375" style="16" customWidth="1"/>
    <col min="3330" max="3330" width="29" style="16" customWidth="1"/>
    <col min="3331" max="3331" width="20.42578125" style="16" customWidth="1"/>
    <col min="3332" max="3332" width="17.28515625" style="16" customWidth="1"/>
    <col min="3333" max="3333" width="19.28515625" style="16" customWidth="1"/>
    <col min="3334" max="3334" width="18.5703125" style="16" customWidth="1"/>
    <col min="3335" max="3336" width="26.5703125" style="16" customWidth="1"/>
    <col min="3337" max="3584" width="9.140625" style="16"/>
    <col min="3585" max="3585" width="14.7109375" style="16" customWidth="1"/>
    <col min="3586" max="3586" width="29" style="16" customWidth="1"/>
    <col min="3587" max="3587" width="20.42578125" style="16" customWidth="1"/>
    <col min="3588" max="3588" width="17.28515625" style="16" customWidth="1"/>
    <col min="3589" max="3589" width="19.28515625" style="16" customWidth="1"/>
    <col min="3590" max="3590" width="18.5703125" style="16" customWidth="1"/>
    <col min="3591" max="3592" width="26.5703125" style="16" customWidth="1"/>
    <col min="3593" max="3840" width="9.140625" style="16"/>
    <col min="3841" max="3841" width="14.7109375" style="16" customWidth="1"/>
    <col min="3842" max="3842" width="29" style="16" customWidth="1"/>
    <col min="3843" max="3843" width="20.42578125" style="16" customWidth="1"/>
    <col min="3844" max="3844" width="17.28515625" style="16" customWidth="1"/>
    <col min="3845" max="3845" width="19.28515625" style="16" customWidth="1"/>
    <col min="3846" max="3846" width="18.5703125" style="16" customWidth="1"/>
    <col min="3847" max="3848" width="26.5703125" style="16" customWidth="1"/>
    <col min="3849" max="4096" width="9.140625" style="16"/>
    <col min="4097" max="4097" width="14.7109375" style="16" customWidth="1"/>
    <col min="4098" max="4098" width="29" style="16" customWidth="1"/>
    <col min="4099" max="4099" width="20.42578125" style="16" customWidth="1"/>
    <col min="4100" max="4100" width="17.28515625" style="16" customWidth="1"/>
    <col min="4101" max="4101" width="19.28515625" style="16" customWidth="1"/>
    <col min="4102" max="4102" width="18.5703125" style="16" customWidth="1"/>
    <col min="4103" max="4104" width="26.5703125" style="16" customWidth="1"/>
    <col min="4105" max="4352" width="9.140625" style="16"/>
    <col min="4353" max="4353" width="14.7109375" style="16" customWidth="1"/>
    <col min="4354" max="4354" width="29" style="16" customWidth="1"/>
    <col min="4355" max="4355" width="20.42578125" style="16" customWidth="1"/>
    <col min="4356" max="4356" width="17.28515625" style="16" customWidth="1"/>
    <col min="4357" max="4357" width="19.28515625" style="16" customWidth="1"/>
    <col min="4358" max="4358" width="18.5703125" style="16" customWidth="1"/>
    <col min="4359" max="4360" width="26.5703125" style="16" customWidth="1"/>
    <col min="4361" max="4608" width="9.140625" style="16"/>
    <col min="4609" max="4609" width="14.7109375" style="16" customWidth="1"/>
    <col min="4610" max="4610" width="29" style="16" customWidth="1"/>
    <col min="4611" max="4611" width="20.42578125" style="16" customWidth="1"/>
    <col min="4612" max="4612" width="17.28515625" style="16" customWidth="1"/>
    <col min="4613" max="4613" width="19.28515625" style="16" customWidth="1"/>
    <col min="4614" max="4614" width="18.5703125" style="16" customWidth="1"/>
    <col min="4615" max="4616" width="26.5703125" style="16" customWidth="1"/>
    <col min="4617" max="4864" width="9.140625" style="16"/>
    <col min="4865" max="4865" width="14.7109375" style="16" customWidth="1"/>
    <col min="4866" max="4866" width="29" style="16" customWidth="1"/>
    <col min="4867" max="4867" width="20.42578125" style="16" customWidth="1"/>
    <col min="4868" max="4868" width="17.28515625" style="16" customWidth="1"/>
    <col min="4869" max="4869" width="19.28515625" style="16" customWidth="1"/>
    <col min="4870" max="4870" width="18.5703125" style="16" customWidth="1"/>
    <col min="4871" max="4872" width="26.5703125" style="16" customWidth="1"/>
    <col min="4873" max="5120" width="9.140625" style="16"/>
    <col min="5121" max="5121" width="14.7109375" style="16" customWidth="1"/>
    <col min="5122" max="5122" width="29" style="16" customWidth="1"/>
    <col min="5123" max="5123" width="20.42578125" style="16" customWidth="1"/>
    <col min="5124" max="5124" width="17.28515625" style="16" customWidth="1"/>
    <col min="5125" max="5125" width="19.28515625" style="16" customWidth="1"/>
    <col min="5126" max="5126" width="18.5703125" style="16" customWidth="1"/>
    <col min="5127" max="5128" width="26.5703125" style="16" customWidth="1"/>
    <col min="5129" max="5376" width="9.140625" style="16"/>
    <col min="5377" max="5377" width="14.7109375" style="16" customWidth="1"/>
    <col min="5378" max="5378" width="29" style="16" customWidth="1"/>
    <col min="5379" max="5379" width="20.42578125" style="16" customWidth="1"/>
    <col min="5380" max="5380" width="17.28515625" style="16" customWidth="1"/>
    <col min="5381" max="5381" width="19.28515625" style="16" customWidth="1"/>
    <col min="5382" max="5382" width="18.5703125" style="16" customWidth="1"/>
    <col min="5383" max="5384" width="26.5703125" style="16" customWidth="1"/>
    <col min="5385" max="5632" width="9.140625" style="16"/>
    <col min="5633" max="5633" width="14.7109375" style="16" customWidth="1"/>
    <col min="5634" max="5634" width="29" style="16" customWidth="1"/>
    <col min="5635" max="5635" width="20.42578125" style="16" customWidth="1"/>
    <col min="5636" max="5636" width="17.28515625" style="16" customWidth="1"/>
    <col min="5637" max="5637" width="19.28515625" style="16" customWidth="1"/>
    <col min="5638" max="5638" width="18.5703125" style="16" customWidth="1"/>
    <col min="5639" max="5640" width="26.5703125" style="16" customWidth="1"/>
    <col min="5641" max="5888" width="9.140625" style="16"/>
    <col min="5889" max="5889" width="14.7109375" style="16" customWidth="1"/>
    <col min="5890" max="5890" width="29" style="16" customWidth="1"/>
    <col min="5891" max="5891" width="20.42578125" style="16" customWidth="1"/>
    <col min="5892" max="5892" width="17.28515625" style="16" customWidth="1"/>
    <col min="5893" max="5893" width="19.28515625" style="16" customWidth="1"/>
    <col min="5894" max="5894" width="18.5703125" style="16" customWidth="1"/>
    <col min="5895" max="5896" width="26.5703125" style="16" customWidth="1"/>
    <col min="5897" max="6144" width="9.140625" style="16"/>
    <col min="6145" max="6145" width="14.7109375" style="16" customWidth="1"/>
    <col min="6146" max="6146" width="29" style="16" customWidth="1"/>
    <col min="6147" max="6147" width="20.42578125" style="16" customWidth="1"/>
    <col min="6148" max="6148" width="17.28515625" style="16" customWidth="1"/>
    <col min="6149" max="6149" width="19.28515625" style="16" customWidth="1"/>
    <col min="6150" max="6150" width="18.5703125" style="16" customWidth="1"/>
    <col min="6151" max="6152" width="26.5703125" style="16" customWidth="1"/>
    <col min="6153" max="6400" width="9.140625" style="16"/>
    <col min="6401" max="6401" width="14.7109375" style="16" customWidth="1"/>
    <col min="6402" max="6402" width="29" style="16" customWidth="1"/>
    <col min="6403" max="6403" width="20.42578125" style="16" customWidth="1"/>
    <col min="6404" max="6404" width="17.28515625" style="16" customWidth="1"/>
    <col min="6405" max="6405" width="19.28515625" style="16" customWidth="1"/>
    <col min="6406" max="6406" width="18.5703125" style="16" customWidth="1"/>
    <col min="6407" max="6408" width="26.5703125" style="16" customWidth="1"/>
    <col min="6409" max="6656" width="9.140625" style="16"/>
    <col min="6657" max="6657" width="14.7109375" style="16" customWidth="1"/>
    <col min="6658" max="6658" width="29" style="16" customWidth="1"/>
    <col min="6659" max="6659" width="20.42578125" style="16" customWidth="1"/>
    <col min="6660" max="6660" width="17.28515625" style="16" customWidth="1"/>
    <col min="6661" max="6661" width="19.28515625" style="16" customWidth="1"/>
    <col min="6662" max="6662" width="18.5703125" style="16" customWidth="1"/>
    <col min="6663" max="6664" width="26.5703125" style="16" customWidth="1"/>
    <col min="6665" max="6912" width="9.140625" style="16"/>
    <col min="6913" max="6913" width="14.7109375" style="16" customWidth="1"/>
    <col min="6914" max="6914" width="29" style="16" customWidth="1"/>
    <col min="6915" max="6915" width="20.42578125" style="16" customWidth="1"/>
    <col min="6916" max="6916" width="17.28515625" style="16" customWidth="1"/>
    <col min="6917" max="6917" width="19.28515625" style="16" customWidth="1"/>
    <col min="6918" max="6918" width="18.5703125" style="16" customWidth="1"/>
    <col min="6919" max="6920" width="26.5703125" style="16" customWidth="1"/>
    <col min="6921" max="7168" width="9.140625" style="16"/>
    <col min="7169" max="7169" width="14.7109375" style="16" customWidth="1"/>
    <col min="7170" max="7170" width="29" style="16" customWidth="1"/>
    <col min="7171" max="7171" width="20.42578125" style="16" customWidth="1"/>
    <col min="7172" max="7172" width="17.28515625" style="16" customWidth="1"/>
    <col min="7173" max="7173" width="19.28515625" style="16" customWidth="1"/>
    <col min="7174" max="7174" width="18.5703125" style="16" customWidth="1"/>
    <col min="7175" max="7176" width="26.5703125" style="16" customWidth="1"/>
    <col min="7177" max="7424" width="9.140625" style="16"/>
    <col min="7425" max="7425" width="14.7109375" style="16" customWidth="1"/>
    <col min="7426" max="7426" width="29" style="16" customWidth="1"/>
    <col min="7427" max="7427" width="20.42578125" style="16" customWidth="1"/>
    <col min="7428" max="7428" width="17.28515625" style="16" customWidth="1"/>
    <col min="7429" max="7429" width="19.28515625" style="16" customWidth="1"/>
    <col min="7430" max="7430" width="18.5703125" style="16" customWidth="1"/>
    <col min="7431" max="7432" width="26.5703125" style="16" customWidth="1"/>
    <col min="7433" max="7680" width="9.140625" style="16"/>
    <col min="7681" max="7681" width="14.7109375" style="16" customWidth="1"/>
    <col min="7682" max="7682" width="29" style="16" customWidth="1"/>
    <col min="7683" max="7683" width="20.42578125" style="16" customWidth="1"/>
    <col min="7684" max="7684" width="17.28515625" style="16" customWidth="1"/>
    <col min="7685" max="7685" width="19.28515625" style="16" customWidth="1"/>
    <col min="7686" max="7686" width="18.5703125" style="16" customWidth="1"/>
    <col min="7687" max="7688" width="26.5703125" style="16" customWidth="1"/>
    <col min="7689" max="7936" width="9.140625" style="16"/>
    <col min="7937" max="7937" width="14.7109375" style="16" customWidth="1"/>
    <col min="7938" max="7938" width="29" style="16" customWidth="1"/>
    <col min="7939" max="7939" width="20.42578125" style="16" customWidth="1"/>
    <col min="7940" max="7940" width="17.28515625" style="16" customWidth="1"/>
    <col min="7941" max="7941" width="19.28515625" style="16" customWidth="1"/>
    <col min="7942" max="7942" width="18.5703125" style="16" customWidth="1"/>
    <col min="7943" max="7944" width="26.5703125" style="16" customWidth="1"/>
    <col min="7945" max="8192" width="9.140625" style="16"/>
    <col min="8193" max="8193" width="14.7109375" style="16" customWidth="1"/>
    <col min="8194" max="8194" width="29" style="16" customWidth="1"/>
    <col min="8195" max="8195" width="20.42578125" style="16" customWidth="1"/>
    <col min="8196" max="8196" width="17.28515625" style="16" customWidth="1"/>
    <col min="8197" max="8197" width="19.28515625" style="16" customWidth="1"/>
    <col min="8198" max="8198" width="18.5703125" style="16" customWidth="1"/>
    <col min="8199" max="8200" width="26.5703125" style="16" customWidth="1"/>
    <col min="8201" max="8448" width="9.140625" style="16"/>
    <col min="8449" max="8449" width="14.7109375" style="16" customWidth="1"/>
    <col min="8450" max="8450" width="29" style="16" customWidth="1"/>
    <col min="8451" max="8451" width="20.42578125" style="16" customWidth="1"/>
    <col min="8452" max="8452" width="17.28515625" style="16" customWidth="1"/>
    <col min="8453" max="8453" width="19.28515625" style="16" customWidth="1"/>
    <col min="8454" max="8454" width="18.5703125" style="16" customWidth="1"/>
    <col min="8455" max="8456" width="26.5703125" style="16" customWidth="1"/>
    <col min="8457" max="8704" width="9.140625" style="16"/>
    <col min="8705" max="8705" width="14.7109375" style="16" customWidth="1"/>
    <col min="8706" max="8706" width="29" style="16" customWidth="1"/>
    <col min="8707" max="8707" width="20.42578125" style="16" customWidth="1"/>
    <col min="8708" max="8708" width="17.28515625" style="16" customWidth="1"/>
    <col min="8709" max="8709" width="19.28515625" style="16" customWidth="1"/>
    <col min="8710" max="8710" width="18.5703125" style="16" customWidth="1"/>
    <col min="8711" max="8712" width="26.5703125" style="16" customWidth="1"/>
    <col min="8713" max="8960" width="9.140625" style="16"/>
    <col min="8961" max="8961" width="14.7109375" style="16" customWidth="1"/>
    <col min="8962" max="8962" width="29" style="16" customWidth="1"/>
    <col min="8963" max="8963" width="20.42578125" style="16" customWidth="1"/>
    <col min="8964" max="8964" width="17.28515625" style="16" customWidth="1"/>
    <col min="8965" max="8965" width="19.28515625" style="16" customWidth="1"/>
    <col min="8966" max="8966" width="18.5703125" style="16" customWidth="1"/>
    <col min="8967" max="8968" width="26.5703125" style="16" customWidth="1"/>
    <col min="8969" max="9216" width="9.140625" style="16"/>
    <col min="9217" max="9217" width="14.7109375" style="16" customWidth="1"/>
    <col min="9218" max="9218" width="29" style="16" customWidth="1"/>
    <col min="9219" max="9219" width="20.42578125" style="16" customWidth="1"/>
    <col min="9220" max="9220" width="17.28515625" style="16" customWidth="1"/>
    <col min="9221" max="9221" width="19.28515625" style="16" customWidth="1"/>
    <col min="9222" max="9222" width="18.5703125" style="16" customWidth="1"/>
    <col min="9223" max="9224" width="26.5703125" style="16" customWidth="1"/>
    <col min="9225" max="9472" width="9.140625" style="16"/>
    <col min="9473" max="9473" width="14.7109375" style="16" customWidth="1"/>
    <col min="9474" max="9474" width="29" style="16" customWidth="1"/>
    <col min="9475" max="9475" width="20.42578125" style="16" customWidth="1"/>
    <col min="9476" max="9476" width="17.28515625" style="16" customWidth="1"/>
    <col min="9477" max="9477" width="19.28515625" style="16" customWidth="1"/>
    <col min="9478" max="9478" width="18.5703125" style="16" customWidth="1"/>
    <col min="9479" max="9480" width="26.5703125" style="16" customWidth="1"/>
    <col min="9481" max="9728" width="9.140625" style="16"/>
    <col min="9729" max="9729" width="14.7109375" style="16" customWidth="1"/>
    <col min="9730" max="9730" width="29" style="16" customWidth="1"/>
    <col min="9731" max="9731" width="20.42578125" style="16" customWidth="1"/>
    <col min="9732" max="9732" width="17.28515625" style="16" customWidth="1"/>
    <col min="9733" max="9733" width="19.28515625" style="16" customWidth="1"/>
    <col min="9734" max="9734" width="18.5703125" style="16" customWidth="1"/>
    <col min="9735" max="9736" width="26.5703125" style="16" customWidth="1"/>
    <col min="9737" max="9984" width="9.140625" style="16"/>
    <col min="9985" max="9985" width="14.7109375" style="16" customWidth="1"/>
    <col min="9986" max="9986" width="29" style="16" customWidth="1"/>
    <col min="9987" max="9987" width="20.42578125" style="16" customWidth="1"/>
    <col min="9988" max="9988" width="17.28515625" style="16" customWidth="1"/>
    <col min="9989" max="9989" width="19.28515625" style="16" customWidth="1"/>
    <col min="9990" max="9990" width="18.5703125" style="16" customWidth="1"/>
    <col min="9991" max="9992" width="26.5703125" style="16" customWidth="1"/>
    <col min="9993" max="10240" width="9.140625" style="16"/>
    <col min="10241" max="10241" width="14.7109375" style="16" customWidth="1"/>
    <col min="10242" max="10242" width="29" style="16" customWidth="1"/>
    <col min="10243" max="10243" width="20.42578125" style="16" customWidth="1"/>
    <col min="10244" max="10244" width="17.28515625" style="16" customWidth="1"/>
    <col min="10245" max="10245" width="19.28515625" style="16" customWidth="1"/>
    <col min="10246" max="10246" width="18.5703125" style="16" customWidth="1"/>
    <col min="10247" max="10248" width="26.5703125" style="16" customWidth="1"/>
    <col min="10249" max="10496" width="9.140625" style="16"/>
    <col min="10497" max="10497" width="14.7109375" style="16" customWidth="1"/>
    <col min="10498" max="10498" width="29" style="16" customWidth="1"/>
    <col min="10499" max="10499" width="20.42578125" style="16" customWidth="1"/>
    <col min="10500" max="10500" width="17.28515625" style="16" customWidth="1"/>
    <col min="10501" max="10501" width="19.28515625" style="16" customWidth="1"/>
    <col min="10502" max="10502" width="18.5703125" style="16" customWidth="1"/>
    <col min="10503" max="10504" width="26.5703125" style="16" customWidth="1"/>
    <col min="10505" max="10752" width="9.140625" style="16"/>
    <col min="10753" max="10753" width="14.7109375" style="16" customWidth="1"/>
    <col min="10754" max="10754" width="29" style="16" customWidth="1"/>
    <col min="10755" max="10755" width="20.42578125" style="16" customWidth="1"/>
    <col min="10756" max="10756" width="17.28515625" style="16" customWidth="1"/>
    <col min="10757" max="10757" width="19.28515625" style="16" customWidth="1"/>
    <col min="10758" max="10758" width="18.5703125" style="16" customWidth="1"/>
    <col min="10759" max="10760" width="26.5703125" style="16" customWidth="1"/>
    <col min="10761" max="11008" width="9.140625" style="16"/>
    <col min="11009" max="11009" width="14.7109375" style="16" customWidth="1"/>
    <col min="11010" max="11010" width="29" style="16" customWidth="1"/>
    <col min="11011" max="11011" width="20.42578125" style="16" customWidth="1"/>
    <col min="11012" max="11012" width="17.28515625" style="16" customWidth="1"/>
    <col min="11013" max="11013" width="19.28515625" style="16" customWidth="1"/>
    <col min="11014" max="11014" width="18.5703125" style="16" customWidth="1"/>
    <col min="11015" max="11016" width="26.5703125" style="16" customWidth="1"/>
    <col min="11017" max="11264" width="9.140625" style="16"/>
    <col min="11265" max="11265" width="14.7109375" style="16" customWidth="1"/>
    <col min="11266" max="11266" width="29" style="16" customWidth="1"/>
    <col min="11267" max="11267" width="20.42578125" style="16" customWidth="1"/>
    <col min="11268" max="11268" width="17.28515625" style="16" customWidth="1"/>
    <col min="11269" max="11269" width="19.28515625" style="16" customWidth="1"/>
    <col min="11270" max="11270" width="18.5703125" style="16" customWidth="1"/>
    <col min="11271" max="11272" width="26.5703125" style="16" customWidth="1"/>
    <col min="11273" max="11520" width="9.140625" style="16"/>
    <col min="11521" max="11521" width="14.7109375" style="16" customWidth="1"/>
    <col min="11522" max="11522" width="29" style="16" customWidth="1"/>
    <col min="11523" max="11523" width="20.42578125" style="16" customWidth="1"/>
    <col min="11524" max="11524" width="17.28515625" style="16" customWidth="1"/>
    <col min="11525" max="11525" width="19.28515625" style="16" customWidth="1"/>
    <col min="11526" max="11526" width="18.5703125" style="16" customWidth="1"/>
    <col min="11527" max="11528" width="26.5703125" style="16" customWidth="1"/>
    <col min="11529" max="11776" width="9.140625" style="16"/>
    <col min="11777" max="11777" width="14.7109375" style="16" customWidth="1"/>
    <col min="11778" max="11778" width="29" style="16" customWidth="1"/>
    <col min="11779" max="11779" width="20.42578125" style="16" customWidth="1"/>
    <col min="11780" max="11780" width="17.28515625" style="16" customWidth="1"/>
    <col min="11781" max="11781" width="19.28515625" style="16" customWidth="1"/>
    <col min="11782" max="11782" width="18.5703125" style="16" customWidth="1"/>
    <col min="11783" max="11784" width="26.5703125" style="16" customWidth="1"/>
    <col min="11785" max="12032" width="9.140625" style="16"/>
    <col min="12033" max="12033" width="14.7109375" style="16" customWidth="1"/>
    <col min="12034" max="12034" width="29" style="16" customWidth="1"/>
    <col min="12035" max="12035" width="20.42578125" style="16" customWidth="1"/>
    <col min="12036" max="12036" width="17.28515625" style="16" customWidth="1"/>
    <col min="12037" max="12037" width="19.28515625" style="16" customWidth="1"/>
    <col min="12038" max="12038" width="18.5703125" style="16" customWidth="1"/>
    <col min="12039" max="12040" width="26.5703125" style="16" customWidth="1"/>
    <col min="12041" max="12288" width="9.140625" style="16"/>
    <col min="12289" max="12289" width="14.7109375" style="16" customWidth="1"/>
    <col min="12290" max="12290" width="29" style="16" customWidth="1"/>
    <col min="12291" max="12291" width="20.42578125" style="16" customWidth="1"/>
    <col min="12292" max="12292" width="17.28515625" style="16" customWidth="1"/>
    <col min="12293" max="12293" width="19.28515625" style="16" customWidth="1"/>
    <col min="12294" max="12294" width="18.5703125" style="16" customWidth="1"/>
    <col min="12295" max="12296" width="26.5703125" style="16" customWidth="1"/>
    <col min="12297" max="12544" width="9.140625" style="16"/>
    <col min="12545" max="12545" width="14.7109375" style="16" customWidth="1"/>
    <col min="12546" max="12546" width="29" style="16" customWidth="1"/>
    <col min="12547" max="12547" width="20.42578125" style="16" customWidth="1"/>
    <col min="12548" max="12548" width="17.28515625" style="16" customWidth="1"/>
    <col min="12549" max="12549" width="19.28515625" style="16" customWidth="1"/>
    <col min="12550" max="12550" width="18.5703125" style="16" customWidth="1"/>
    <col min="12551" max="12552" width="26.5703125" style="16" customWidth="1"/>
    <col min="12553" max="12800" width="9.140625" style="16"/>
    <col min="12801" max="12801" width="14.7109375" style="16" customWidth="1"/>
    <col min="12802" max="12802" width="29" style="16" customWidth="1"/>
    <col min="12803" max="12803" width="20.42578125" style="16" customWidth="1"/>
    <col min="12804" max="12804" width="17.28515625" style="16" customWidth="1"/>
    <col min="12805" max="12805" width="19.28515625" style="16" customWidth="1"/>
    <col min="12806" max="12806" width="18.5703125" style="16" customWidth="1"/>
    <col min="12807" max="12808" width="26.5703125" style="16" customWidth="1"/>
    <col min="12809" max="13056" width="9.140625" style="16"/>
    <col min="13057" max="13057" width="14.7109375" style="16" customWidth="1"/>
    <col min="13058" max="13058" width="29" style="16" customWidth="1"/>
    <col min="13059" max="13059" width="20.42578125" style="16" customWidth="1"/>
    <col min="13060" max="13060" width="17.28515625" style="16" customWidth="1"/>
    <col min="13061" max="13061" width="19.28515625" style="16" customWidth="1"/>
    <col min="13062" max="13062" width="18.5703125" style="16" customWidth="1"/>
    <col min="13063" max="13064" width="26.5703125" style="16" customWidth="1"/>
    <col min="13065" max="13312" width="9.140625" style="16"/>
    <col min="13313" max="13313" width="14.7109375" style="16" customWidth="1"/>
    <col min="13314" max="13314" width="29" style="16" customWidth="1"/>
    <col min="13315" max="13315" width="20.42578125" style="16" customWidth="1"/>
    <col min="13316" max="13316" width="17.28515625" style="16" customWidth="1"/>
    <col min="13317" max="13317" width="19.28515625" style="16" customWidth="1"/>
    <col min="13318" max="13318" width="18.5703125" style="16" customWidth="1"/>
    <col min="13319" max="13320" width="26.5703125" style="16" customWidth="1"/>
    <col min="13321" max="13568" width="9.140625" style="16"/>
    <col min="13569" max="13569" width="14.7109375" style="16" customWidth="1"/>
    <col min="13570" max="13570" width="29" style="16" customWidth="1"/>
    <col min="13571" max="13571" width="20.42578125" style="16" customWidth="1"/>
    <col min="13572" max="13572" width="17.28515625" style="16" customWidth="1"/>
    <col min="13573" max="13573" width="19.28515625" style="16" customWidth="1"/>
    <col min="13574" max="13574" width="18.5703125" style="16" customWidth="1"/>
    <col min="13575" max="13576" width="26.5703125" style="16" customWidth="1"/>
    <col min="13577" max="13824" width="9.140625" style="16"/>
    <col min="13825" max="13825" width="14.7109375" style="16" customWidth="1"/>
    <col min="13826" max="13826" width="29" style="16" customWidth="1"/>
    <col min="13827" max="13827" width="20.42578125" style="16" customWidth="1"/>
    <col min="13828" max="13828" width="17.28515625" style="16" customWidth="1"/>
    <col min="13829" max="13829" width="19.28515625" style="16" customWidth="1"/>
    <col min="13830" max="13830" width="18.5703125" style="16" customWidth="1"/>
    <col min="13831" max="13832" width="26.5703125" style="16" customWidth="1"/>
    <col min="13833" max="14080" width="9.140625" style="16"/>
    <col min="14081" max="14081" width="14.7109375" style="16" customWidth="1"/>
    <col min="14082" max="14082" width="29" style="16" customWidth="1"/>
    <col min="14083" max="14083" width="20.42578125" style="16" customWidth="1"/>
    <col min="14084" max="14084" width="17.28515625" style="16" customWidth="1"/>
    <col min="14085" max="14085" width="19.28515625" style="16" customWidth="1"/>
    <col min="14086" max="14086" width="18.5703125" style="16" customWidth="1"/>
    <col min="14087" max="14088" width="26.5703125" style="16" customWidth="1"/>
    <col min="14089" max="14336" width="9.140625" style="16"/>
    <col min="14337" max="14337" width="14.7109375" style="16" customWidth="1"/>
    <col min="14338" max="14338" width="29" style="16" customWidth="1"/>
    <col min="14339" max="14339" width="20.42578125" style="16" customWidth="1"/>
    <col min="14340" max="14340" width="17.28515625" style="16" customWidth="1"/>
    <col min="14341" max="14341" width="19.28515625" style="16" customWidth="1"/>
    <col min="14342" max="14342" width="18.5703125" style="16" customWidth="1"/>
    <col min="14343" max="14344" width="26.5703125" style="16" customWidth="1"/>
    <col min="14345" max="14592" width="9.140625" style="16"/>
    <col min="14593" max="14593" width="14.7109375" style="16" customWidth="1"/>
    <col min="14594" max="14594" width="29" style="16" customWidth="1"/>
    <col min="14595" max="14595" width="20.42578125" style="16" customWidth="1"/>
    <col min="14596" max="14596" width="17.28515625" style="16" customWidth="1"/>
    <col min="14597" max="14597" width="19.28515625" style="16" customWidth="1"/>
    <col min="14598" max="14598" width="18.5703125" style="16" customWidth="1"/>
    <col min="14599" max="14600" width="26.5703125" style="16" customWidth="1"/>
    <col min="14601" max="14848" width="9.140625" style="16"/>
    <col min="14849" max="14849" width="14.7109375" style="16" customWidth="1"/>
    <col min="14850" max="14850" width="29" style="16" customWidth="1"/>
    <col min="14851" max="14851" width="20.42578125" style="16" customWidth="1"/>
    <col min="14852" max="14852" width="17.28515625" style="16" customWidth="1"/>
    <col min="14853" max="14853" width="19.28515625" style="16" customWidth="1"/>
    <col min="14854" max="14854" width="18.5703125" style="16" customWidth="1"/>
    <col min="14855" max="14856" width="26.5703125" style="16" customWidth="1"/>
    <col min="14857" max="15104" width="9.140625" style="16"/>
    <col min="15105" max="15105" width="14.7109375" style="16" customWidth="1"/>
    <col min="15106" max="15106" width="29" style="16" customWidth="1"/>
    <col min="15107" max="15107" width="20.42578125" style="16" customWidth="1"/>
    <col min="15108" max="15108" width="17.28515625" style="16" customWidth="1"/>
    <col min="15109" max="15109" width="19.28515625" style="16" customWidth="1"/>
    <col min="15110" max="15110" width="18.5703125" style="16" customWidth="1"/>
    <col min="15111" max="15112" width="26.5703125" style="16" customWidth="1"/>
    <col min="15113" max="15360" width="9.140625" style="16"/>
    <col min="15361" max="15361" width="14.7109375" style="16" customWidth="1"/>
    <col min="15362" max="15362" width="29" style="16" customWidth="1"/>
    <col min="15363" max="15363" width="20.42578125" style="16" customWidth="1"/>
    <col min="15364" max="15364" width="17.28515625" style="16" customWidth="1"/>
    <col min="15365" max="15365" width="19.28515625" style="16" customWidth="1"/>
    <col min="15366" max="15366" width="18.5703125" style="16" customWidth="1"/>
    <col min="15367" max="15368" width="26.5703125" style="16" customWidth="1"/>
    <col min="15369" max="15616" width="9.140625" style="16"/>
    <col min="15617" max="15617" width="14.7109375" style="16" customWidth="1"/>
    <col min="15618" max="15618" width="29" style="16" customWidth="1"/>
    <col min="15619" max="15619" width="20.42578125" style="16" customWidth="1"/>
    <col min="15620" max="15620" width="17.28515625" style="16" customWidth="1"/>
    <col min="15621" max="15621" width="19.28515625" style="16" customWidth="1"/>
    <col min="15622" max="15622" width="18.5703125" style="16" customWidth="1"/>
    <col min="15623" max="15624" width="26.5703125" style="16" customWidth="1"/>
    <col min="15625" max="15872" width="9.140625" style="16"/>
    <col min="15873" max="15873" width="14.7109375" style="16" customWidth="1"/>
    <col min="15874" max="15874" width="29" style="16" customWidth="1"/>
    <col min="15875" max="15875" width="20.42578125" style="16" customWidth="1"/>
    <col min="15876" max="15876" width="17.28515625" style="16" customWidth="1"/>
    <col min="15877" max="15877" width="19.28515625" style="16" customWidth="1"/>
    <col min="15878" max="15878" width="18.5703125" style="16" customWidth="1"/>
    <col min="15879" max="15880" width="26.5703125" style="16" customWidth="1"/>
    <col min="15881" max="16128" width="9.140625" style="16"/>
    <col min="16129" max="16129" width="14.7109375" style="16" customWidth="1"/>
    <col min="16130" max="16130" width="29" style="16" customWidth="1"/>
    <col min="16131" max="16131" width="20.42578125" style="16" customWidth="1"/>
    <col min="16132" max="16132" width="17.28515625" style="16" customWidth="1"/>
    <col min="16133" max="16133" width="19.28515625" style="16" customWidth="1"/>
    <col min="16134" max="16134" width="18.5703125" style="16" customWidth="1"/>
    <col min="16135" max="16136" width="26.5703125" style="16" customWidth="1"/>
    <col min="16137" max="16384" width="9.140625" style="16"/>
  </cols>
  <sheetData>
    <row r="1" spans="1:9" x14ac:dyDescent="0.25">
      <c r="A1" s="15"/>
    </row>
    <row r="2" spans="1:9" x14ac:dyDescent="0.25">
      <c r="A2" s="16" t="s">
        <v>40</v>
      </c>
    </row>
    <row r="3" spans="1:9" x14ac:dyDescent="0.25">
      <c r="A3" s="16" t="s">
        <v>41</v>
      </c>
      <c r="C3" s="18">
        <v>8</v>
      </c>
      <c r="E3" s="16" t="s">
        <v>42</v>
      </c>
      <c r="F3" s="18">
        <v>500</v>
      </c>
    </row>
    <row r="4" spans="1:9" x14ac:dyDescent="0.25">
      <c r="A4" s="16" t="s">
        <v>43</v>
      </c>
      <c r="C4" s="18">
        <v>3</v>
      </c>
      <c r="E4" s="16" t="s">
        <v>44</v>
      </c>
      <c r="F4" s="18">
        <v>120</v>
      </c>
    </row>
    <row r="5" spans="1:9" x14ac:dyDescent="0.25">
      <c r="A5" s="15"/>
    </row>
    <row r="7" spans="1:9" ht="27" customHeight="1" x14ac:dyDescent="0.25"/>
    <row r="8" spans="1:9" ht="55.5" customHeight="1" x14ac:dyDescent="0.25">
      <c r="A8" s="27" t="s">
        <v>0</v>
      </c>
      <c r="B8" s="27" t="s">
        <v>9</v>
      </c>
      <c r="C8" s="28" t="s">
        <v>48</v>
      </c>
      <c r="D8" s="28" t="s">
        <v>49</v>
      </c>
      <c r="E8" s="28" t="s">
        <v>50</v>
      </c>
      <c r="F8" s="42" t="s">
        <v>51</v>
      </c>
      <c r="G8" s="28" t="s">
        <v>52</v>
      </c>
      <c r="H8" s="27" t="s">
        <v>5</v>
      </c>
      <c r="I8" s="15"/>
    </row>
    <row r="9" spans="1:9" x14ac:dyDescent="0.25">
      <c r="A9" s="29">
        <v>0</v>
      </c>
      <c r="B9" s="29">
        <v>0</v>
      </c>
      <c r="C9" s="29">
        <v>0</v>
      </c>
      <c r="D9" s="30">
        <f>$F$3+$F$4</f>
        <v>620</v>
      </c>
      <c r="E9" s="30">
        <v>620</v>
      </c>
      <c r="F9" s="30">
        <v>620</v>
      </c>
      <c r="G9" s="30">
        <v>620</v>
      </c>
      <c r="H9" s="30">
        <v>-620</v>
      </c>
    </row>
    <row r="10" spans="1:9" x14ac:dyDescent="0.25">
      <c r="A10" s="29">
        <v>50</v>
      </c>
      <c r="B10" s="30">
        <f>A10*$C$3</f>
        <v>400</v>
      </c>
      <c r="C10" s="30">
        <f>A10*$C$4</f>
        <v>150</v>
      </c>
      <c r="D10" s="30">
        <f>$F$3+$F$4</f>
        <v>620</v>
      </c>
      <c r="E10" s="30">
        <f>D10/A10</f>
        <v>12.4</v>
      </c>
      <c r="F10" s="30">
        <f>C10+D10</f>
        <v>770</v>
      </c>
      <c r="G10" s="30">
        <f>F10/A10</f>
        <v>15.4</v>
      </c>
      <c r="H10" s="30">
        <f>B10-F10</f>
        <v>-370</v>
      </c>
    </row>
    <row r="11" spans="1:9" x14ac:dyDescent="0.25">
      <c r="A11" s="29">
        <v>100</v>
      </c>
      <c r="B11" s="30">
        <f>A11*$C$3</f>
        <v>800</v>
      </c>
      <c r="C11" s="30">
        <f>A11*$C$4</f>
        <v>300</v>
      </c>
      <c r="D11" s="30">
        <f>$F$3+$F$4</f>
        <v>620</v>
      </c>
      <c r="E11" s="30">
        <f>D11/A11</f>
        <v>6.2</v>
      </c>
      <c r="F11" s="30">
        <f>C11+D11</f>
        <v>920</v>
      </c>
      <c r="G11" s="30">
        <f>F11/A11</f>
        <v>9.1999999999999993</v>
      </c>
      <c r="H11" s="30">
        <f>B11-F11</f>
        <v>-120</v>
      </c>
    </row>
    <row r="12" spans="1:9" x14ac:dyDescent="0.25">
      <c r="A12" s="29">
        <v>150</v>
      </c>
      <c r="B12" s="30">
        <f>A12*$C$3</f>
        <v>1200</v>
      </c>
      <c r="C12" s="30">
        <f>A12*$C$4</f>
        <v>450</v>
      </c>
      <c r="D12" s="30">
        <f>$F$3+$F$4</f>
        <v>620</v>
      </c>
      <c r="E12" s="30">
        <f>D12/A12</f>
        <v>4.1333333333333337</v>
      </c>
      <c r="F12" s="30">
        <f>C12+D12</f>
        <v>1070</v>
      </c>
      <c r="G12" s="30">
        <f>F12/A12</f>
        <v>7.1333333333333337</v>
      </c>
      <c r="H12" s="30">
        <f>B12-F12</f>
        <v>130</v>
      </c>
    </row>
    <row r="13" spans="1:9" x14ac:dyDescent="0.25">
      <c r="A13" s="29">
        <v>200</v>
      </c>
      <c r="B13" s="30">
        <f>A13*$C$3</f>
        <v>1600</v>
      </c>
      <c r="C13" s="30">
        <f>A13*$C$4</f>
        <v>600</v>
      </c>
      <c r="D13" s="30">
        <f>$F$3+$F$4</f>
        <v>620</v>
      </c>
      <c r="E13" s="30">
        <f>D13/A13</f>
        <v>3.1</v>
      </c>
      <c r="F13" s="30">
        <f>C13+D13</f>
        <v>1220</v>
      </c>
      <c r="G13" s="30">
        <f>F13/A13</f>
        <v>6.1</v>
      </c>
      <c r="H13" s="30">
        <f>B13-F13</f>
        <v>380</v>
      </c>
    </row>
    <row r="15" spans="1:9" x14ac:dyDescent="0.25">
      <c r="A15" s="16" t="s">
        <v>15</v>
      </c>
    </row>
    <row r="39" spans="1:14" x14ac:dyDescent="0.25">
      <c r="A39" s="16" t="s">
        <v>46</v>
      </c>
    </row>
    <row r="40" spans="1:14" x14ac:dyDescent="0.25">
      <c r="A40" s="16" t="s">
        <v>53</v>
      </c>
      <c r="B40" s="16" t="s">
        <v>54</v>
      </c>
    </row>
    <row r="41" spans="1:14" x14ac:dyDescent="0.25">
      <c r="B41" s="16" t="s">
        <v>55</v>
      </c>
    </row>
    <row r="42" spans="1:14" x14ac:dyDescent="0.25">
      <c r="B42" s="16" t="s">
        <v>56</v>
      </c>
    </row>
    <row r="43" spans="1:14" x14ac:dyDescent="0.25">
      <c r="B43" s="43"/>
      <c r="C43" s="43"/>
      <c r="D43" s="43"/>
      <c r="E43" s="43"/>
      <c r="F43" s="14"/>
      <c r="G43" s="31"/>
      <c r="H43" s="14"/>
      <c r="I43" s="31"/>
      <c r="J43" s="31"/>
      <c r="K43" s="31"/>
      <c r="L43" s="31"/>
      <c r="M43" s="31"/>
      <c r="N43" s="31"/>
    </row>
    <row r="44" spans="1:14" x14ac:dyDescent="0.25">
      <c r="A44" s="16" t="s">
        <v>57</v>
      </c>
      <c r="B44" s="43"/>
      <c r="C44" s="43"/>
      <c r="D44" s="43"/>
      <c r="E44" s="43"/>
      <c r="F44" s="14"/>
      <c r="G44" s="31"/>
      <c r="H44" s="31"/>
      <c r="I44" s="31"/>
      <c r="J44" s="31"/>
      <c r="K44" s="31"/>
      <c r="L44" s="31"/>
      <c r="M44" s="31"/>
      <c r="N44" s="31"/>
    </row>
    <row r="45" spans="1:14" x14ac:dyDescent="0.25">
      <c r="B45" s="43"/>
      <c r="C45" s="43"/>
      <c r="D45" s="43"/>
      <c r="E45" s="43"/>
      <c r="F45" s="14"/>
      <c r="G45" s="31"/>
      <c r="H45" s="31"/>
      <c r="I45" s="31"/>
      <c r="J45" s="31"/>
      <c r="K45" s="31"/>
      <c r="L45" s="31"/>
      <c r="M45" s="31"/>
      <c r="N45" s="31"/>
    </row>
    <row r="46" spans="1:14" x14ac:dyDescent="0.25">
      <c r="A46" s="16" t="s">
        <v>58</v>
      </c>
      <c r="B46" s="43"/>
      <c r="C46" s="43"/>
      <c r="D46" s="43"/>
      <c r="E46" s="43"/>
      <c r="F46" s="14"/>
      <c r="G46" s="31"/>
      <c r="H46" s="31"/>
      <c r="I46" s="31"/>
      <c r="J46" s="31"/>
      <c r="K46" s="31"/>
      <c r="L46" s="31"/>
      <c r="M46" s="31"/>
      <c r="N46" s="31"/>
    </row>
    <row r="47" spans="1:14" x14ac:dyDescent="0.25">
      <c r="B47" s="46">
        <f>(8-3)/8</f>
        <v>0.625</v>
      </c>
      <c r="C47" s="43"/>
      <c r="D47" s="43"/>
      <c r="E47" s="43"/>
      <c r="F47" s="33"/>
      <c r="G47" s="34"/>
      <c r="H47" s="31"/>
      <c r="I47" s="31"/>
      <c r="J47" s="31"/>
      <c r="K47" s="31"/>
      <c r="L47" s="31"/>
      <c r="M47" s="31"/>
      <c r="N47" s="31"/>
    </row>
    <row r="48" spans="1:14" x14ac:dyDescent="0.25">
      <c r="B48" s="43"/>
      <c r="C48" s="44"/>
      <c r="D48" s="43"/>
      <c r="E48" s="43"/>
      <c r="F48" s="14"/>
      <c r="G48" s="31"/>
      <c r="H48" s="31"/>
      <c r="I48" s="31"/>
      <c r="J48" s="31"/>
      <c r="K48" s="31"/>
      <c r="L48" s="31"/>
      <c r="M48" s="31"/>
      <c r="N48" s="31"/>
    </row>
    <row r="49" spans="1:14" x14ac:dyDescent="0.25">
      <c r="A49" s="16" t="s">
        <v>59</v>
      </c>
      <c r="B49" s="43"/>
      <c r="C49" s="44"/>
      <c r="D49" s="44"/>
      <c r="E49" s="43"/>
      <c r="F49" s="33"/>
      <c r="G49" s="14"/>
      <c r="H49" s="14"/>
      <c r="I49" s="14"/>
      <c r="J49" s="31"/>
      <c r="K49" s="31"/>
      <c r="L49" s="31"/>
      <c r="M49" s="31"/>
      <c r="N49" s="31"/>
    </row>
    <row r="50" spans="1:14" x14ac:dyDescent="0.25">
      <c r="B50" s="43"/>
      <c r="C50" s="43"/>
      <c r="D50" s="43"/>
      <c r="E50" s="43"/>
    </row>
    <row r="51" spans="1:14" x14ac:dyDescent="0.25">
      <c r="A51" s="16" t="s">
        <v>60</v>
      </c>
      <c r="B51" s="43"/>
      <c r="C51" s="44">
        <f>620/B47</f>
        <v>992</v>
      </c>
      <c r="D51" s="45"/>
      <c r="E51" s="43"/>
    </row>
    <row r="52" spans="1:14" x14ac:dyDescent="0.25">
      <c r="B52" s="43"/>
      <c r="C52" s="44"/>
      <c r="D52" s="43"/>
      <c r="E52" s="43"/>
    </row>
    <row r="53" spans="1:14" x14ac:dyDescent="0.25">
      <c r="B53" s="43"/>
      <c r="C53" s="43"/>
      <c r="D53" s="43"/>
      <c r="E53" s="43"/>
    </row>
    <row r="54" spans="1:14" x14ac:dyDescent="0.25">
      <c r="A54" s="16" t="s">
        <v>24</v>
      </c>
      <c r="B54" s="15"/>
    </row>
    <row r="55" spans="1:14" x14ac:dyDescent="0.25">
      <c r="A55" s="15" t="s">
        <v>61</v>
      </c>
      <c r="B55" s="15" t="s">
        <v>62</v>
      </c>
    </row>
    <row r="56" spans="1:14" x14ac:dyDescent="0.25">
      <c r="A56" s="29">
        <v>0</v>
      </c>
      <c r="B56" s="16">
        <v>0</v>
      </c>
      <c r="F56" s="38"/>
      <c r="G56" s="38"/>
      <c r="H56" s="38"/>
    </row>
    <row r="57" spans="1:14" x14ac:dyDescent="0.25">
      <c r="A57" s="29">
        <v>50</v>
      </c>
      <c r="B57" s="16">
        <f>C10/A10</f>
        <v>3</v>
      </c>
      <c r="F57" s="39"/>
      <c r="G57" s="39"/>
      <c r="H57" s="39"/>
    </row>
    <row r="58" spans="1:14" x14ac:dyDescent="0.25">
      <c r="A58" s="29">
        <v>100</v>
      </c>
      <c r="B58" s="16">
        <f>C11/A11</f>
        <v>3</v>
      </c>
      <c r="F58" s="39"/>
      <c r="G58" s="39"/>
      <c r="H58" s="39"/>
    </row>
    <row r="59" spans="1:14" x14ac:dyDescent="0.25">
      <c r="A59" s="29">
        <v>150</v>
      </c>
      <c r="B59" s="16">
        <f>C12/A12</f>
        <v>3</v>
      </c>
      <c r="F59" s="38"/>
      <c r="G59" s="39"/>
      <c r="H59" s="39"/>
    </row>
    <row r="60" spans="1:14" x14ac:dyDescent="0.25">
      <c r="A60" s="29">
        <v>200</v>
      </c>
      <c r="B60" s="16">
        <f>C13/A13</f>
        <v>3</v>
      </c>
      <c r="F60" s="37"/>
      <c r="G60" s="39"/>
      <c r="H60" s="39"/>
    </row>
    <row r="61" spans="1:14" x14ac:dyDescent="0.25">
      <c r="A61" s="39"/>
      <c r="B61" s="39"/>
      <c r="C61" s="39"/>
      <c r="D61" s="37"/>
      <c r="E61" s="37"/>
      <c r="F61" s="37"/>
      <c r="G61" s="39"/>
      <c r="H61" s="39"/>
    </row>
    <row r="62" spans="1:14" x14ac:dyDescent="0.25">
      <c r="A62" s="39"/>
      <c r="B62" s="39"/>
      <c r="C62" s="39"/>
      <c r="D62" s="37"/>
      <c r="E62" s="37"/>
      <c r="F62" s="37"/>
      <c r="G62" s="39"/>
      <c r="H62" s="39"/>
    </row>
    <row r="63" spans="1:14" x14ac:dyDescent="0.25">
      <c r="A63" s="39"/>
      <c r="B63" s="39"/>
      <c r="C63" s="39"/>
      <c r="D63" s="37"/>
      <c r="E63" s="37"/>
      <c r="F63" s="37"/>
      <c r="G63" s="39"/>
      <c r="H63" s="39"/>
    </row>
    <row r="64" spans="1:14" x14ac:dyDescent="0.25">
      <c r="A64" s="39"/>
      <c r="B64" s="39"/>
      <c r="C64" s="39"/>
      <c r="D64" s="37"/>
      <c r="E64" s="37"/>
      <c r="F64" s="37"/>
      <c r="G64" s="39"/>
      <c r="H64" s="39"/>
    </row>
    <row r="65" spans="1:8" x14ac:dyDescent="0.25">
      <c r="A65" s="39"/>
      <c r="B65" s="39"/>
      <c r="C65" s="39"/>
      <c r="D65" s="37"/>
      <c r="E65" s="37"/>
      <c r="F65" s="37"/>
      <c r="G65" s="39"/>
      <c r="H65" s="39"/>
    </row>
    <row r="66" spans="1:8" x14ac:dyDescent="0.25">
      <c r="A66" s="39"/>
      <c r="B66" s="39"/>
      <c r="C66" s="39"/>
      <c r="D66" s="37"/>
      <c r="E66" s="37"/>
      <c r="F66" s="37"/>
      <c r="G66" s="39"/>
      <c r="H66" s="39"/>
    </row>
    <row r="67" spans="1:8" x14ac:dyDescent="0.25">
      <c r="A67" s="39"/>
      <c r="B67" s="39"/>
      <c r="C67" s="39"/>
      <c r="D67" s="37"/>
      <c r="E67" s="37"/>
      <c r="F67" s="37"/>
      <c r="G67" s="39"/>
      <c r="H67" s="39"/>
    </row>
    <row r="68" spans="1:8" x14ac:dyDescent="0.25">
      <c r="A68" s="39"/>
      <c r="B68" s="39"/>
      <c r="C68" s="39"/>
      <c r="D68" s="37"/>
      <c r="E68" s="37"/>
      <c r="F68" s="37"/>
      <c r="G68" s="39"/>
      <c r="H68" s="39"/>
    </row>
    <row r="69" spans="1:8" x14ac:dyDescent="0.25">
      <c r="A69" s="39"/>
      <c r="B69" s="39"/>
      <c r="C69" s="39"/>
      <c r="D69" s="37"/>
      <c r="E69" s="37"/>
      <c r="F69" s="37"/>
      <c r="G69" s="39"/>
      <c r="H69" s="39"/>
    </row>
    <row r="70" spans="1:8" x14ac:dyDescent="0.25">
      <c r="A70" s="39"/>
      <c r="B70" s="39"/>
      <c r="C70" s="39"/>
      <c r="D70" s="37"/>
      <c r="E70" s="37"/>
      <c r="F70" s="37"/>
      <c r="G70" s="39"/>
      <c r="H70" s="39"/>
    </row>
    <row r="71" spans="1:8" x14ac:dyDescent="0.25">
      <c r="A71" s="39"/>
      <c r="B71" s="39"/>
      <c r="C71" s="39"/>
      <c r="D71" s="37"/>
      <c r="E71" s="37"/>
      <c r="F71" s="37"/>
      <c r="G71" s="39"/>
      <c r="H71" s="39"/>
    </row>
    <row r="72" spans="1:8" x14ac:dyDescent="0.25">
      <c r="A72" s="48" t="s">
        <v>61</v>
      </c>
      <c r="B72" s="47" t="s">
        <v>63</v>
      </c>
      <c r="C72" s="39"/>
      <c r="D72" s="37"/>
      <c r="E72" s="37"/>
      <c r="F72" s="38"/>
      <c r="G72" s="39"/>
      <c r="H72" s="39"/>
    </row>
    <row r="73" spans="1:8" x14ac:dyDescent="0.25">
      <c r="A73" s="29">
        <v>0</v>
      </c>
      <c r="B73" s="19">
        <v>620</v>
      </c>
      <c r="C73" s="39"/>
      <c r="D73" s="39"/>
      <c r="E73" s="39"/>
      <c r="F73" s="39"/>
      <c r="G73" s="39"/>
      <c r="H73" s="39"/>
    </row>
    <row r="74" spans="1:8" x14ac:dyDescent="0.25">
      <c r="A74" s="29">
        <v>50</v>
      </c>
      <c r="B74" s="19">
        <f>$B$73/A74</f>
        <v>12.4</v>
      </c>
    </row>
    <row r="75" spans="1:8" x14ac:dyDescent="0.25">
      <c r="A75" s="29">
        <v>100</v>
      </c>
      <c r="B75" s="19">
        <f t="shared" ref="B75:B77" si="0">$B$73/A75</f>
        <v>6.2</v>
      </c>
    </row>
    <row r="76" spans="1:8" x14ac:dyDescent="0.25">
      <c r="A76" s="29">
        <v>150</v>
      </c>
      <c r="B76" s="19">
        <f t="shared" si="0"/>
        <v>4.1333333333333337</v>
      </c>
    </row>
    <row r="77" spans="1:8" x14ac:dyDescent="0.25">
      <c r="A77" s="29">
        <v>200</v>
      </c>
      <c r="B77" s="19">
        <f t="shared" si="0"/>
        <v>3.1</v>
      </c>
    </row>
    <row r="82" spans="4:4" x14ac:dyDescent="0.25">
      <c r="D82" s="41"/>
    </row>
  </sheetData>
  <sheetProtection password="A166" sheet="1" formatCells="0" formatColumns="0" formatRows="0" insertColumns="0" insertRows="0" insertHyperlinks="0" deleteColumns="0" deleteRows="0" sort="0" autoFilter="0" pivotTables="0"/>
  <pageMargins left="0.75" right="0.75" top="1" bottom="1" header="0.4921259845" footer="0.4921259845"/>
  <pageSetup paperSize="9" scale="52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selection activeCell="B8" sqref="B8"/>
    </sheetView>
  </sheetViews>
  <sheetFormatPr defaultColWidth="18" defaultRowHeight="18" x14ac:dyDescent="0.25"/>
  <cols>
    <col min="1" max="1" width="30.7109375" style="16" customWidth="1"/>
    <col min="2" max="2" width="22" style="16" customWidth="1"/>
    <col min="3" max="256" width="18" style="16"/>
    <col min="257" max="257" width="30.7109375" style="16" customWidth="1"/>
    <col min="258" max="258" width="22" style="16" customWidth="1"/>
    <col min="259" max="512" width="18" style="16"/>
    <col min="513" max="513" width="30.7109375" style="16" customWidth="1"/>
    <col min="514" max="514" width="22" style="16" customWidth="1"/>
    <col min="515" max="768" width="18" style="16"/>
    <col min="769" max="769" width="30.7109375" style="16" customWidth="1"/>
    <col min="770" max="770" width="22" style="16" customWidth="1"/>
    <col min="771" max="1024" width="18" style="16"/>
    <col min="1025" max="1025" width="30.7109375" style="16" customWidth="1"/>
    <col min="1026" max="1026" width="22" style="16" customWidth="1"/>
    <col min="1027" max="1280" width="18" style="16"/>
    <col min="1281" max="1281" width="30.7109375" style="16" customWidth="1"/>
    <col min="1282" max="1282" width="22" style="16" customWidth="1"/>
    <col min="1283" max="1536" width="18" style="16"/>
    <col min="1537" max="1537" width="30.7109375" style="16" customWidth="1"/>
    <col min="1538" max="1538" width="22" style="16" customWidth="1"/>
    <col min="1539" max="1792" width="18" style="16"/>
    <col min="1793" max="1793" width="30.7109375" style="16" customWidth="1"/>
    <col min="1794" max="1794" width="22" style="16" customWidth="1"/>
    <col min="1795" max="2048" width="18" style="16"/>
    <col min="2049" max="2049" width="30.7109375" style="16" customWidth="1"/>
    <col min="2050" max="2050" width="22" style="16" customWidth="1"/>
    <col min="2051" max="2304" width="18" style="16"/>
    <col min="2305" max="2305" width="30.7109375" style="16" customWidth="1"/>
    <col min="2306" max="2306" width="22" style="16" customWidth="1"/>
    <col min="2307" max="2560" width="18" style="16"/>
    <col min="2561" max="2561" width="30.7109375" style="16" customWidth="1"/>
    <col min="2562" max="2562" width="22" style="16" customWidth="1"/>
    <col min="2563" max="2816" width="18" style="16"/>
    <col min="2817" max="2817" width="30.7109375" style="16" customWidth="1"/>
    <col min="2818" max="2818" width="22" style="16" customWidth="1"/>
    <col min="2819" max="3072" width="18" style="16"/>
    <col min="3073" max="3073" width="30.7109375" style="16" customWidth="1"/>
    <col min="3074" max="3074" width="22" style="16" customWidth="1"/>
    <col min="3075" max="3328" width="18" style="16"/>
    <col min="3329" max="3329" width="30.7109375" style="16" customWidth="1"/>
    <col min="3330" max="3330" width="22" style="16" customWidth="1"/>
    <col min="3331" max="3584" width="18" style="16"/>
    <col min="3585" max="3585" width="30.7109375" style="16" customWidth="1"/>
    <col min="3586" max="3586" width="22" style="16" customWidth="1"/>
    <col min="3587" max="3840" width="18" style="16"/>
    <col min="3841" max="3841" width="30.7109375" style="16" customWidth="1"/>
    <col min="3842" max="3842" width="22" style="16" customWidth="1"/>
    <col min="3843" max="4096" width="18" style="16"/>
    <col min="4097" max="4097" width="30.7109375" style="16" customWidth="1"/>
    <col min="4098" max="4098" width="22" style="16" customWidth="1"/>
    <col min="4099" max="4352" width="18" style="16"/>
    <col min="4353" max="4353" width="30.7109375" style="16" customWidth="1"/>
    <col min="4354" max="4354" width="22" style="16" customWidth="1"/>
    <col min="4355" max="4608" width="18" style="16"/>
    <col min="4609" max="4609" width="30.7109375" style="16" customWidth="1"/>
    <col min="4610" max="4610" width="22" style="16" customWidth="1"/>
    <col min="4611" max="4864" width="18" style="16"/>
    <col min="4865" max="4865" width="30.7109375" style="16" customWidth="1"/>
    <col min="4866" max="4866" width="22" style="16" customWidth="1"/>
    <col min="4867" max="5120" width="18" style="16"/>
    <col min="5121" max="5121" width="30.7109375" style="16" customWidth="1"/>
    <col min="5122" max="5122" width="22" style="16" customWidth="1"/>
    <col min="5123" max="5376" width="18" style="16"/>
    <col min="5377" max="5377" width="30.7109375" style="16" customWidth="1"/>
    <col min="5378" max="5378" width="22" style="16" customWidth="1"/>
    <col min="5379" max="5632" width="18" style="16"/>
    <col min="5633" max="5633" width="30.7109375" style="16" customWidth="1"/>
    <col min="5634" max="5634" width="22" style="16" customWidth="1"/>
    <col min="5635" max="5888" width="18" style="16"/>
    <col min="5889" max="5889" width="30.7109375" style="16" customWidth="1"/>
    <col min="5890" max="5890" width="22" style="16" customWidth="1"/>
    <col min="5891" max="6144" width="18" style="16"/>
    <col min="6145" max="6145" width="30.7109375" style="16" customWidth="1"/>
    <col min="6146" max="6146" width="22" style="16" customWidth="1"/>
    <col min="6147" max="6400" width="18" style="16"/>
    <col min="6401" max="6401" width="30.7109375" style="16" customWidth="1"/>
    <col min="6402" max="6402" width="22" style="16" customWidth="1"/>
    <col min="6403" max="6656" width="18" style="16"/>
    <col min="6657" max="6657" width="30.7109375" style="16" customWidth="1"/>
    <col min="6658" max="6658" width="22" style="16" customWidth="1"/>
    <col min="6659" max="6912" width="18" style="16"/>
    <col min="6913" max="6913" width="30.7109375" style="16" customWidth="1"/>
    <col min="6914" max="6914" width="22" style="16" customWidth="1"/>
    <col min="6915" max="7168" width="18" style="16"/>
    <col min="7169" max="7169" width="30.7109375" style="16" customWidth="1"/>
    <col min="7170" max="7170" width="22" style="16" customWidth="1"/>
    <col min="7171" max="7424" width="18" style="16"/>
    <col min="7425" max="7425" width="30.7109375" style="16" customWidth="1"/>
    <col min="7426" max="7426" width="22" style="16" customWidth="1"/>
    <col min="7427" max="7680" width="18" style="16"/>
    <col min="7681" max="7681" width="30.7109375" style="16" customWidth="1"/>
    <col min="7682" max="7682" width="22" style="16" customWidth="1"/>
    <col min="7683" max="7936" width="18" style="16"/>
    <col min="7937" max="7937" width="30.7109375" style="16" customWidth="1"/>
    <col min="7938" max="7938" width="22" style="16" customWidth="1"/>
    <col min="7939" max="8192" width="18" style="16"/>
    <col min="8193" max="8193" width="30.7109375" style="16" customWidth="1"/>
    <col min="8194" max="8194" width="22" style="16" customWidth="1"/>
    <col min="8195" max="8448" width="18" style="16"/>
    <col min="8449" max="8449" width="30.7109375" style="16" customWidth="1"/>
    <col min="8450" max="8450" width="22" style="16" customWidth="1"/>
    <col min="8451" max="8704" width="18" style="16"/>
    <col min="8705" max="8705" width="30.7109375" style="16" customWidth="1"/>
    <col min="8706" max="8706" width="22" style="16" customWidth="1"/>
    <col min="8707" max="8960" width="18" style="16"/>
    <col min="8961" max="8961" width="30.7109375" style="16" customWidth="1"/>
    <col min="8962" max="8962" width="22" style="16" customWidth="1"/>
    <col min="8963" max="9216" width="18" style="16"/>
    <col min="9217" max="9217" width="30.7109375" style="16" customWidth="1"/>
    <col min="9218" max="9218" width="22" style="16" customWidth="1"/>
    <col min="9219" max="9472" width="18" style="16"/>
    <col min="9473" max="9473" width="30.7109375" style="16" customWidth="1"/>
    <col min="9474" max="9474" width="22" style="16" customWidth="1"/>
    <col min="9475" max="9728" width="18" style="16"/>
    <col min="9729" max="9729" width="30.7109375" style="16" customWidth="1"/>
    <col min="9730" max="9730" width="22" style="16" customWidth="1"/>
    <col min="9731" max="9984" width="18" style="16"/>
    <col min="9985" max="9985" width="30.7109375" style="16" customWidth="1"/>
    <col min="9986" max="9986" width="22" style="16" customWidth="1"/>
    <col min="9987" max="10240" width="18" style="16"/>
    <col min="10241" max="10241" width="30.7109375" style="16" customWidth="1"/>
    <col min="10242" max="10242" width="22" style="16" customWidth="1"/>
    <col min="10243" max="10496" width="18" style="16"/>
    <col min="10497" max="10497" width="30.7109375" style="16" customWidth="1"/>
    <col min="10498" max="10498" width="22" style="16" customWidth="1"/>
    <col min="10499" max="10752" width="18" style="16"/>
    <col min="10753" max="10753" width="30.7109375" style="16" customWidth="1"/>
    <col min="10754" max="10754" width="22" style="16" customWidth="1"/>
    <col min="10755" max="11008" width="18" style="16"/>
    <col min="11009" max="11009" width="30.7109375" style="16" customWidth="1"/>
    <col min="11010" max="11010" width="22" style="16" customWidth="1"/>
    <col min="11011" max="11264" width="18" style="16"/>
    <col min="11265" max="11265" width="30.7109375" style="16" customWidth="1"/>
    <col min="11266" max="11266" width="22" style="16" customWidth="1"/>
    <col min="11267" max="11520" width="18" style="16"/>
    <col min="11521" max="11521" width="30.7109375" style="16" customWidth="1"/>
    <col min="11522" max="11522" width="22" style="16" customWidth="1"/>
    <col min="11523" max="11776" width="18" style="16"/>
    <col min="11777" max="11777" width="30.7109375" style="16" customWidth="1"/>
    <col min="11778" max="11778" width="22" style="16" customWidth="1"/>
    <col min="11779" max="12032" width="18" style="16"/>
    <col min="12033" max="12033" width="30.7109375" style="16" customWidth="1"/>
    <col min="12034" max="12034" width="22" style="16" customWidth="1"/>
    <col min="12035" max="12288" width="18" style="16"/>
    <col min="12289" max="12289" width="30.7109375" style="16" customWidth="1"/>
    <col min="12290" max="12290" width="22" style="16" customWidth="1"/>
    <col min="12291" max="12544" width="18" style="16"/>
    <col min="12545" max="12545" width="30.7109375" style="16" customWidth="1"/>
    <col min="12546" max="12546" width="22" style="16" customWidth="1"/>
    <col min="12547" max="12800" width="18" style="16"/>
    <col min="12801" max="12801" width="30.7109375" style="16" customWidth="1"/>
    <col min="12802" max="12802" width="22" style="16" customWidth="1"/>
    <col min="12803" max="13056" width="18" style="16"/>
    <col min="13057" max="13057" width="30.7109375" style="16" customWidth="1"/>
    <col min="13058" max="13058" width="22" style="16" customWidth="1"/>
    <col min="13059" max="13312" width="18" style="16"/>
    <col min="13313" max="13313" width="30.7109375" style="16" customWidth="1"/>
    <col min="13314" max="13314" width="22" style="16" customWidth="1"/>
    <col min="13315" max="13568" width="18" style="16"/>
    <col min="13569" max="13569" width="30.7109375" style="16" customWidth="1"/>
    <col min="13570" max="13570" width="22" style="16" customWidth="1"/>
    <col min="13571" max="13824" width="18" style="16"/>
    <col min="13825" max="13825" width="30.7109375" style="16" customWidth="1"/>
    <col min="13826" max="13826" width="22" style="16" customWidth="1"/>
    <col min="13827" max="14080" width="18" style="16"/>
    <col min="14081" max="14081" width="30.7109375" style="16" customWidth="1"/>
    <col min="14082" max="14082" width="22" style="16" customWidth="1"/>
    <col min="14083" max="14336" width="18" style="16"/>
    <col min="14337" max="14337" width="30.7109375" style="16" customWidth="1"/>
    <col min="14338" max="14338" width="22" style="16" customWidth="1"/>
    <col min="14339" max="14592" width="18" style="16"/>
    <col min="14593" max="14593" width="30.7109375" style="16" customWidth="1"/>
    <col min="14594" max="14594" width="22" style="16" customWidth="1"/>
    <col min="14595" max="14848" width="18" style="16"/>
    <col min="14849" max="14849" width="30.7109375" style="16" customWidth="1"/>
    <col min="14850" max="14850" width="22" style="16" customWidth="1"/>
    <col min="14851" max="15104" width="18" style="16"/>
    <col min="15105" max="15105" width="30.7109375" style="16" customWidth="1"/>
    <col min="15106" max="15106" width="22" style="16" customWidth="1"/>
    <col min="15107" max="15360" width="18" style="16"/>
    <col min="15361" max="15361" width="30.7109375" style="16" customWidth="1"/>
    <col min="15362" max="15362" width="22" style="16" customWidth="1"/>
    <col min="15363" max="15616" width="18" style="16"/>
    <col min="15617" max="15617" width="30.7109375" style="16" customWidth="1"/>
    <col min="15618" max="15618" width="22" style="16" customWidth="1"/>
    <col min="15619" max="15872" width="18" style="16"/>
    <col min="15873" max="15873" width="30.7109375" style="16" customWidth="1"/>
    <col min="15874" max="15874" width="22" style="16" customWidth="1"/>
    <col min="15875" max="16128" width="18" style="16"/>
    <col min="16129" max="16129" width="30.7109375" style="16" customWidth="1"/>
    <col min="16130" max="16130" width="22" style="16" customWidth="1"/>
    <col min="16131" max="16384" width="18" style="16"/>
  </cols>
  <sheetData>
    <row r="1" spans="1:3" s="15" customFormat="1" x14ac:dyDescent="0.25"/>
    <row r="3" spans="1:3" x14ac:dyDescent="0.25">
      <c r="A3" s="16" t="s">
        <v>40</v>
      </c>
    </row>
    <row r="4" spans="1:3" x14ac:dyDescent="0.25">
      <c r="A4" s="16" t="s">
        <v>9</v>
      </c>
      <c r="B4" s="18">
        <f>7*5000</f>
        <v>35000</v>
      </c>
    </row>
    <row r="5" spans="1:3" x14ac:dyDescent="0.25">
      <c r="A5" s="16" t="s">
        <v>64</v>
      </c>
      <c r="B5" s="50">
        <f>2.8*5000</f>
        <v>14000</v>
      </c>
    </row>
    <row r="6" spans="1:3" x14ac:dyDescent="0.25">
      <c r="A6" s="16" t="s">
        <v>3</v>
      </c>
      <c r="B6" s="18">
        <f>B4-B5</f>
        <v>21000</v>
      </c>
      <c r="C6" s="51">
        <f>B6/B4</f>
        <v>0.6</v>
      </c>
    </row>
    <row r="7" spans="1:3" x14ac:dyDescent="0.25">
      <c r="A7" s="16" t="s">
        <v>65</v>
      </c>
      <c r="B7" s="50">
        <v>11200</v>
      </c>
    </row>
    <row r="8" spans="1:3" x14ac:dyDescent="0.25">
      <c r="A8" s="16" t="s">
        <v>13</v>
      </c>
      <c r="B8" s="18">
        <f>B6-B7</f>
        <v>9800</v>
      </c>
    </row>
    <row r="9" spans="1:3" x14ac:dyDescent="0.25">
      <c r="A9" s="16" t="s">
        <v>66</v>
      </c>
      <c r="B9" s="18">
        <v>3000</v>
      </c>
    </row>
    <row r="10" spans="1:3" x14ac:dyDescent="0.25">
      <c r="A10" s="16" t="s">
        <v>67</v>
      </c>
      <c r="B10" s="50">
        <v>1500</v>
      </c>
    </row>
    <row r="11" spans="1:3" x14ac:dyDescent="0.25">
      <c r="A11" s="16" t="s">
        <v>14</v>
      </c>
      <c r="B11" s="19">
        <f>B8-B9-B10</f>
        <v>5300</v>
      </c>
    </row>
    <row r="12" spans="1:3" x14ac:dyDescent="0.25">
      <c r="A12" s="16" t="s">
        <v>68</v>
      </c>
      <c r="B12" s="18">
        <v>2000</v>
      </c>
    </row>
    <row r="13" spans="1:3" x14ac:dyDescent="0.25">
      <c r="A13" s="16" t="s">
        <v>69</v>
      </c>
      <c r="B13" s="50">
        <v>1400</v>
      </c>
    </row>
    <row r="14" spans="1:3" x14ac:dyDescent="0.25">
      <c r="A14" s="16" t="s">
        <v>5</v>
      </c>
      <c r="B14" s="19">
        <f>B11-B12-B13</f>
        <v>1900</v>
      </c>
    </row>
    <row r="16" spans="1:3" x14ac:dyDescent="0.25">
      <c r="A16" s="16" t="s">
        <v>70</v>
      </c>
    </row>
    <row r="18" spans="1:6" x14ac:dyDescent="0.25">
      <c r="A18" s="16" t="s">
        <v>71</v>
      </c>
      <c r="B18" s="19">
        <f>B7+B9+B10+B12+B13</f>
        <v>19100</v>
      </c>
      <c r="C18" s="16" t="s">
        <v>72</v>
      </c>
      <c r="F18" s="52"/>
    </row>
    <row r="20" spans="1:6" x14ac:dyDescent="0.25">
      <c r="A20" s="16" t="s">
        <v>73</v>
      </c>
      <c r="B20" s="19">
        <f>B18/C6</f>
        <v>31833.333333333336</v>
      </c>
      <c r="D20" s="43"/>
    </row>
    <row r="21" spans="1:6" x14ac:dyDescent="0.25">
      <c r="D21" s="43"/>
    </row>
    <row r="22" spans="1:6" x14ac:dyDescent="0.25">
      <c r="A22" s="16" t="s">
        <v>74</v>
      </c>
    </row>
    <row r="24" spans="1:6" x14ac:dyDescent="0.25">
      <c r="A24" s="53" t="s">
        <v>85</v>
      </c>
      <c r="C24" s="16">
        <f>B20/7</f>
        <v>4547.6190476190477</v>
      </c>
      <c r="D24" s="16" t="s">
        <v>75</v>
      </c>
    </row>
    <row r="27" spans="1:6" x14ac:dyDescent="0.25">
      <c r="A27" s="53" t="s">
        <v>86</v>
      </c>
      <c r="C27" s="16">
        <f>B18/4.2</f>
        <v>4547.6190476190477</v>
      </c>
      <c r="D27" s="16" t="s">
        <v>75</v>
      </c>
    </row>
    <row r="30" spans="1:6" x14ac:dyDescent="0.25">
      <c r="A30" s="16" t="s">
        <v>76</v>
      </c>
    </row>
    <row r="31" spans="1:6" x14ac:dyDescent="0.25">
      <c r="A31" s="19">
        <f>B4-B20</f>
        <v>3166.6666666666642</v>
      </c>
    </row>
    <row r="33" spans="1:4" x14ac:dyDescent="0.25">
      <c r="A33" s="16" t="s">
        <v>77</v>
      </c>
      <c r="B33" s="51">
        <f>A31/B4</f>
        <v>9.0476190476190405E-2</v>
      </c>
    </row>
    <row r="36" spans="1:4" x14ac:dyDescent="0.25">
      <c r="A36" s="16" t="s">
        <v>78</v>
      </c>
    </row>
    <row r="37" spans="1:4" x14ac:dyDescent="0.25">
      <c r="A37" s="16" t="s">
        <v>79</v>
      </c>
    </row>
    <row r="39" spans="1:4" x14ac:dyDescent="0.25">
      <c r="A39" s="16" t="s">
        <v>45</v>
      </c>
      <c r="B39" s="18">
        <v>240</v>
      </c>
    </row>
    <row r="40" spans="1:4" x14ac:dyDescent="0.25">
      <c r="A40" s="16" t="s">
        <v>80</v>
      </c>
      <c r="B40" s="18">
        <f>7-2.8</f>
        <v>4.2</v>
      </c>
    </row>
    <row r="42" spans="1:4" x14ac:dyDescent="0.25">
      <c r="A42" s="16" t="s">
        <v>81</v>
      </c>
      <c r="C42" s="16">
        <f>B39/B40</f>
        <v>57.142857142857139</v>
      </c>
      <c r="D42" s="16" t="s">
        <v>82</v>
      </c>
    </row>
    <row r="44" spans="1:4" x14ac:dyDescent="0.25">
      <c r="A44" s="16" t="s">
        <v>84</v>
      </c>
    </row>
    <row r="45" spans="1:4" x14ac:dyDescent="0.25">
      <c r="A45" s="16" t="s">
        <v>83</v>
      </c>
    </row>
  </sheetData>
  <sheetProtection password="A166" sheet="1" formatCells="0" formatColumns="0" formatRows="0" insertColumns="0" insertRows="0" insertHyperlinks="0" deleteColumns="0" deleteRows="0" sort="0" autoFilter="0" pivotTables="0"/>
  <pageMargins left="0.75" right="0.75" top="1" bottom="1" header="0.4921259845" footer="0.4921259845"/>
  <pageSetup paperSize="9" scale="78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50"/>
  <sheetViews>
    <sheetView workbookViewId="0">
      <selection activeCell="F35" sqref="F35"/>
    </sheetView>
  </sheetViews>
  <sheetFormatPr defaultRowHeight="18" x14ac:dyDescent="0.25"/>
  <cols>
    <col min="1" max="1" width="34.42578125" style="16" customWidth="1"/>
    <col min="2" max="2" width="16.28515625" style="16" customWidth="1"/>
    <col min="3" max="3" width="17.5703125" style="16" customWidth="1"/>
    <col min="4" max="4" width="27.85546875" style="16" customWidth="1"/>
    <col min="5" max="5" width="9.85546875" style="16" bestFit="1" customWidth="1"/>
    <col min="6" max="6" width="13.5703125" style="16" customWidth="1"/>
    <col min="7" max="7" width="14.5703125" style="16" customWidth="1"/>
    <col min="8" max="8" width="9.28515625" style="16" bestFit="1" customWidth="1"/>
    <col min="9" max="256" width="9.140625" style="16"/>
    <col min="257" max="257" width="27.140625" style="16" customWidth="1"/>
    <col min="258" max="258" width="14" style="16" customWidth="1"/>
    <col min="259" max="259" width="9.140625" style="16"/>
    <col min="260" max="260" width="27.85546875" style="16" customWidth="1"/>
    <col min="261" max="261" width="9.140625" style="16"/>
    <col min="262" max="262" width="13.5703125" style="16" customWidth="1"/>
    <col min="263" max="263" width="14.5703125" style="16" customWidth="1"/>
    <col min="264" max="512" width="9.140625" style="16"/>
    <col min="513" max="513" width="27.140625" style="16" customWidth="1"/>
    <col min="514" max="514" width="14" style="16" customWidth="1"/>
    <col min="515" max="515" width="9.140625" style="16"/>
    <col min="516" max="516" width="27.85546875" style="16" customWidth="1"/>
    <col min="517" max="517" width="9.140625" style="16"/>
    <col min="518" max="518" width="13.5703125" style="16" customWidth="1"/>
    <col min="519" max="519" width="14.5703125" style="16" customWidth="1"/>
    <col min="520" max="768" width="9.140625" style="16"/>
    <col min="769" max="769" width="27.140625" style="16" customWidth="1"/>
    <col min="770" max="770" width="14" style="16" customWidth="1"/>
    <col min="771" max="771" width="9.140625" style="16"/>
    <col min="772" max="772" width="27.85546875" style="16" customWidth="1"/>
    <col min="773" max="773" width="9.140625" style="16"/>
    <col min="774" max="774" width="13.5703125" style="16" customWidth="1"/>
    <col min="775" max="775" width="14.5703125" style="16" customWidth="1"/>
    <col min="776" max="1024" width="9.140625" style="16"/>
    <col min="1025" max="1025" width="27.140625" style="16" customWidth="1"/>
    <col min="1026" max="1026" width="14" style="16" customWidth="1"/>
    <col min="1027" max="1027" width="9.140625" style="16"/>
    <col min="1028" max="1028" width="27.85546875" style="16" customWidth="1"/>
    <col min="1029" max="1029" width="9.140625" style="16"/>
    <col min="1030" max="1030" width="13.5703125" style="16" customWidth="1"/>
    <col min="1031" max="1031" width="14.5703125" style="16" customWidth="1"/>
    <col min="1032" max="1280" width="9.140625" style="16"/>
    <col min="1281" max="1281" width="27.140625" style="16" customWidth="1"/>
    <col min="1282" max="1282" width="14" style="16" customWidth="1"/>
    <col min="1283" max="1283" width="9.140625" style="16"/>
    <col min="1284" max="1284" width="27.85546875" style="16" customWidth="1"/>
    <col min="1285" max="1285" width="9.140625" style="16"/>
    <col min="1286" max="1286" width="13.5703125" style="16" customWidth="1"/>
    <col min="1287" max="1287" width="14.5703125" style="16" customWidth="1"/>
    <col min="1288" max="1536" width="9.140625" style="16"/>
    <col min="1537" max="1537" width="27.140625" style="16" customWidth="1"/>
    <col min="1538" max="1538" width="14" style="16" customWidth="1"/>
    <col min="1539" max="1539" width="9.140625" style="16"/>
    <col min="1540" max="1540" width="27.85546875" style="16" customWidth="1"/>
    <col min="1541" max="1541" width="9.140625" style="16"/>
    <col min="1542" max="1542" width="13.5703125" style="16" customWidth="1"/>
    <col min="1543" max="1543" width="14.5703125" style="16" customWidth="1"/>
    <col min="1544" max="1792" width="9.140625" style="16"/>
    <col min="1793" max="1793" width="27.140625" style="16" customWidth="1"/>
    <col min="1794" max="1794" width="14" style="16" customWidth="1"/>
    <col min="1795" max="1795" width="9.140625" style="16"/>
    <col min="1796" max="1796" width="27.85546875" style="16" customWidth="1"/>
    <col min="1797" max="1797" width="9.140625" style="16"/>
    <col min="1798" max="1798" width="13.5703125" style="16" customWidth="1"/>
    <col min="1799" max="1799" width="14.5703125" style="16" customWidth="1"/>
    <col min="1800" max="2048" width="9.140625" style="16"/>
    <col min="2049" max="2049" width="27.140625" style="16" customWidth="1"/>
    <col min="2050" max="2050" width="14" style="16" customWidth="1"/>
    <col min="2051" max="2051" width="9.140625" style="16"/>
    <col min="2052" max="2052" width="27.85546875" style="16" customWidth="1"/>
    <col min="2053" max="2053" width="9.140625" style="16"/>
    <col min="2054" max="2054" width="13.5703125" style="16" customWidth="1"/>
    <col min="2055" max="2055" width="14.5703125" style="16" customWidth="1"/>
    <col min="2056" max="2304" width="9.140625" style="16"/>
    <col min="2305" max="2305" width="27.140625" style="16" customWidth="1"/>
    <col min="2306" max="2306" width="14" style="16" customWidth="1"/>
    <col min="2307" max="2307" width="9.140625" style="16"/>
    <col min="2308" max="2308" width="27.85546875" style="16" customWidth="1"/>
    <col min="2309" max="2309" width="9.140625" style="16"/>
    <col min="2310" max="2310" width="13.5703125" style="16" customWidth="1"/>
    <col min="2311" max="2311" width="14.5703125" style="16" customWidth="1"/>
    <col min="2312" max="2560" width="9.140625" style="16"/>
    <col min="2561" max="2561" width="27.140625" style="16" customWidth="1"/>
    <col min="2562" max="2562" width="14" style="16" customWidth="1"/>
    <col min="2563" max="2563" width="9.140625" style="16"/>
    <col min="2564" max="2564" width="27.85546875" style="16" customWidth="1"/>
    <col min="2565" max="2565" width="9.140625" style="16"/>
    <col min="2566" max="2566" width="13.5703125" style="16" customWidth="1"/>
    <col min="2567" max="2567" width="14.5703125" style="16" customWidth="1"/>
    <col min="2568" max="2816" width="9.140625" style="16"/>
    <col min="2817" max="2817" width="27.140625" style="16" customWidth="1"/>
    <col min="2818" max="2818" width="14" style="16" customWidth="1"/>
    <col min="2819" max="2819" width="9.140625" style="16"/>
    <col min="2820" max="2820" width="27.85546875" style="16" customWidth="1"/>
    <col min="2821" max="2821" width="9.140625" style="16"/>
    <col min="2822" max="2822" width="13.5703125" style="16" customWidth="1"/>
    <col min="2823" max="2823" width="14.5703125" style="16" customWidth="1"/>
    <col min="2824" max="3072" width="9.140625" style="16"/>
    <col min="3073" max="3073" width="27.140625" style="16" customWidth="1"/>
    <col min="3074" max="3074" width="14" style="16" customWidth="1"/>
    <col min="3075" max="3075" width="9.140625" style="16"/>
    <col min="3076" max="3076" width="27.85546875" style="16" customWidth="1"/>
    <col min="3077" max="3077" width="9.140625" style="16"/>
    <col min="3078" max="3078" width="13.5703125" style="16" customWidth="1"/>
    <col min="3079" max="3079" width="14.5703125" style="16" customWidth="1"/>
    <col min="3080" max="3328" width="9.140625" style="16"/>
    <col min="3329" max="3329" width="27.140625" style="16" customWidth="1"/>
    <col min="3330" max="3330" width="14" style="16" customWidth="1"/>
    <col min="3331" max="3331" width="9.140625" style="16"/>
    <col min="3332" max="3332" width="27.85546875" style="16" customWidth="1"/>
    <col min="3333" max="3333" width="9.140625" style="16"/>
    <col min="3334" max="3334" width="13.5703125" style="16" customWidth="1"/>
    <col min="3335" max="3335" width="14.5703125" style="16" customWidth="1"/>
    <col min="3336" max="3584" width="9.140625" style="16"/>
    <col min="3585" max="3585" width="27.140625" style="16" customWidth="1"/>
    <col min="3586" max="3586" width="14" style="16" customWidth="1"/>
    <col min="3587" max="3587" width="9.140625" style="16"/>
    <col min="3588" max="3588" width="27.85546875" style="16" customWidth="1"/>
    <col min="3589" max="3589" width="9.140625" style="16"/>
    <col min="3590" max="3590" width="13.5703125" style="16" customWidth="1"/>
    <col min="3591" max="3591" width="14.5703125" style="16" customWidth="1"/>
    <col min="3592" max="3840" width="9.140625" style="16"/>
    <col min="3841" max="3841" width="27.140625" style="16" customWidth="1"/>
    <col min="3842" max="3842" width="14" style="16" customWidth="1"/>
    <col min="3843" max="3843" width="9.140625" style="16"/>
    <col min="3844" max="3844" width="27.85546875" style="16" customWidth="1"/>
    <col min="3845" max="3845" width="9.140625" style="16"/>
    <col min="3846" max="3846" width="13.5703125" style="16" customWidth="1"/>
    <col min="3847" max="3847" width="14.5703125" style="16" customWidth="1"/>
    <col min="3848" max="4096" width="9.140625" style="16"/>
    <col min="4097" max="4097" width="27.140625" style="16" customWidth="1"/>
    <col min="4098" max="4098" width="14" style="16" customWidth="1"/>
    <col min="4099" max="4099" width="9.140625" style="16"/>
    <col min="4100" max="4100" width="27.85546875" style="16" customWidth="1"/>
    <col min="4101" max="4101" width="9.140625" style="16"/>
    <col min="4102" max="4102" width="13.5703125" style="16" customWidth="1"/>
    <col min="4103" max="4103" width="14.5703125" style="16" customWidth="1"/>
    <col min="4104" max="4352" width="9.140625" style="16"/>
    <col min="4353" max="4353" width="27.140625" style="16" customWidth="1"/>
    <col min="4354" max="4354" width="14" style="16" customWidth="1"/>
    <col min="4355" max="4355" width="9.140625" style="16"/>
    <col min="4356" max="4356" width="27.85546875" style="16" customWidth="1"/>
    <col min="4357" max="4357" width="9.140625" style="16"/>
    <col min="4358" max="4358" width="13.5703125" style="16" customWidth="1"/>
    <col min="4359" max="4359" width="14.5703125" style="16" customWidth="1"/>
    <col min="4360" max="4608" width="9.140625" style="16"/>
    <col min="4609" max="4609" width="27.140625" style="16" customWidth="1"/>
    <col min="4610" max="4610" width="14" style="16" customWidth="1"/>
    <col min="4611" max="4611" width="9.140625" style="16"/>
    <col min="4612" max="4612" width="27.85546875" style="16" customWidth="1"/>
    <col min="4613" max="4613" width="9.140625" style="16"/>
    <col min="4614" max="4614" width="13.5703125" style="16" customWidth="1"/>
    <col min="4615" max="4615" width="14.5703125" style="16" customWidth="1"/>
    <col min="4616" max="4864" width="9.140625" style="16"/>
    <col min="4865" max="4865" width="27.140625" style="16" customWidth="1"/>
    <col min="4866" max="4866" width="14" style="16" customWidth="1"/>
    <col min="4867" max="4867" width="9.140625" style="16"/>
    <col min="4868" max="4868" width="27.85546875" style="16" customWidth="1"/>
    <col min="4869" max="4869" width="9.140625" style="16"/>
    <col min="4870" max="4870" width="13.5703125" style="16" customWidth="1"/>
    <col min="4871" max="4871" width="14.5703125" style="16" customWidth="1"/>
    <col min="4872" max="5120" width="9.140625" style="16"/>
    <col min="5121" max="5121" width="27.140625" style="16" customWidth="1"/>
    <col min="5122" max="5122" width="14" style="16" customWidth="1"/>
    <col min="5123" max="5123" width="9.140625" style="16"/>
    <col min="5124" max="5124" width="27.85546875" style="16" customWidth="1"/>
    <col min="5125" max="5125" width="9.140625" style="16"/>
    <col min="5126" max="5126" width="13.5703125" style="16" customWidth="1"/>
    <col min="5127" max="5127" width="14.5703125" style="16" customWidth="1"/>
    <col min="5128" max="5376" width="9.140625" style="16"/>
    <col min="5377" max="5377" width="27.140625" style="16" customWidth="1"/>
    <col min="5378" max="5378" width="14" style="16" customWidth="1"/>
    <col min="5379" max="5379" width="9.140625" style="16"/>
    <col min="5380" max="5380" width="27.85546875" style="16" customWidth="1"/>
    <col min="5381" max="5381" width="9.140625" style="16"/>
    <col min="5382" max="5382" width="13.5703125" style="16" customWidth="1"/>
    <col min="5383" max="5383" width="14.5703125" style="16" customWidth="1"/>
    <col min="5384" max="5632" width="9.140625" style="16"/>
    <col min="5633" max="5633" width="27.140625" style="16" customWidth="1"/>
    <col min="5634" max="5634" width="14" style="16" customWidth="1"/>
    <col min="5635" max="5635" width="9.140625" style="16"/>
    <col min="5636" max="5636" width="27.85546875" style="16" customWidth="1"/>
    <col min="5637" max="5637" width="9.140625" style="16"/>
    <col min="5638" max="5638" width="13.5703125" style="16" customWidth="1"/>
    <col min="5639" max="5639" width="14.5703125" style="16" customWidth="1"/>
    <col min="5640" max="5888" width="9.140625" style="16"/>
    <col min="5889" max="5889" width="27.140625" style="16" customWidth="1"/>
    <col min="5890" max="5890" width="14" style="16" customWidth="1"/>
    <col min="5891" max="5891" width="9.140625" style="16"/>
    <col min="5892" max="5892" width="27.85546875" style="16" customWidth="1"/>
    <col min="5893" max="5893" width="9.140625" style="16"/>
    <col min="5894" max="5894" width="13.5703125" style="16" customWidth="1"/>
    <col min="5895" max="5895" width="14.5703125" style="16" customWidth="1"/>
    <col min="5896" max="6144" width="9.140625" style="16"/>
    <col min="6145" max="6145" width="27.140625" style="16" customWidth="1"/>
    <col min="6146" max="6146" width="14" style="16" customWidth="1"/>
    <col min="6147" max="6147" width="9.140625" style="16"/>
    <col min="6148" max="6148" width="27.85546875" style="16" customWidth="1"/>
    <col min="6149" max="6149" width="9.140625" style="16"/>
    <col min="6150" max="6150" width="13.5703125" style="16" customWidth="1"/>
    <col min="6151" max="6151" width="14.5703125" style="16" customWidth="1"/>
    <col min="6152" max="6400" width="9.140625" style="16"/>
    <col min="6401" max="6401" width="27.140625" style="16" customWidth="1"/>
    <col min="6402" max="6402" width="14" style="16" customWidth="1"/>
    <col min="6403" max="6403" width="9.140625" style="16"/>
    <col min="6404" max="6404" width="27.85546875" style="16" customWidth="1"/>
    <col min="6405" max="6405" width="9.140625" style="16"/>
    <col min="6406" max="6406" width="13.5703125" style="16" customWidth="1"/>
    <col min="6407" max="6407" width="14.5703125" style="16" customWidth="1"/>
    <col min="6408" max="6656" width="9.140625" style="16"/>
    <col min="6657" max="6657" width="27.140625" style="16" customWidth="1"/>
    <col min="6658" max="6658" width="14" style="16" customWidth="1"/>
    <col min="6659" max="6659" width="9.140625" style="16"/>
    <col min="6660" max="6660" width="27.85546875" style="16" customWidth="1"/>
    <col min="6661" max="6661" width="9.140625" style="16"/>
    <col min="6662" max="6662" width="13.5703125" style="16" customWidth="1"/>
    <col min="6663" max="6663" width="14.5703125" style="16" customWidth="1"/>
    <col min="6664" max="6912" width="9.140625" style="16"/>
    <col min="6913" max="6913" width="27.140625" style="16" customWidth="1"/>
    <col min="6914" max="6914" width="14" style="16" customWidth="1"/>
    <col min="6915" max="6915" width="9.140625" style="16"/>
    <col min="6916" max="6916" width="27.85546875" style="16" customWidth="1"/>
    <col min="6917" max="6917" width="9.140625" style="16"/>
    <col min="6918" max="6918" width="13.5703125" style="16" customWidth="1"/>
    <col min="6919" max="6919" width="14.5703125" style="16" customWidth="1"/>
    <col min="6920" max="7168" width="9.140625" style="16"/>
    <col min="7169" max="7169" width="27.140625" style="16" customWidth="1"/>
    <col min="7170" max="7170" width="14" style="16" customWidth="1"/>
    <col min="7171" max="7171" width="9.140625" style="16"/>
    <col min="7172" max="7172" width="27.85546875" style="16" customWidth="1"/>
    <col min="7173" max="7173" width="9.140625" style="16"/>
    <col min="7174" max="7174" width="13.5703125" style="16" customWidth="1"/>
    <col min="7175" max="7175" width="14.5703125" style="16" customWidth="1"/>
    <col min="7176" max="7424" width="9.140625" style="16"/>
    <col min="7425" max="7425" width="27.140625" style="16" customWidth="1"/>
    <col min="7426" max="7426" width="14" style="16" customWidth="1"/>
    <col min="7427" max="7427" width="9.140625" style="16"/>
    <col min="7428" max="7428" width="27.85546875" style="16" customWidth="1"/>
    <col min="7429" max="7429" width="9.140625" style="16"/>
    <col min="7430" max="7430" width="13.5703125" style="16" customWidth="1"/>
    <col min="7431" max="7431" width="14.5703125" style="16" customWidth="1"/>
    <col min="7432" max="7680" width="9.140625" style="16"/>
    <col min="7681" max="7681" width="27.140625" style="16" customWidth="1"/>
    <col min="7682" max="7682" width="14" style="16" customWidth="1"/>
    <col min="7683" max="7683" width="9.140625" style="16"/>
    <col min="7684" max="7684" width="27.85546875" style="16" customWidth="1"/>
    <col min="7685" max="7685" width="9.140625" style="16"/>
    <col min="7686" max="7686" width="13.5703125" style="16" customWidth="1"/>
    <col min="7687" max="7687" width="14.5703125" style="16" customWidth="1"/>
    <col min="7688" max="7936" width="9.140625" style="16"/>
    <col min="7937" max="7937" width="27.140625" style="16" customWidth="1"/>
    <col min="7938" max="7938" width="14" style="16" customWidth="1"/>
    <col min="7939" max="7939" width="9.140625" style="16"/>
    <col min="7940" max="7940" width="27.85546875" style="16" customWidth="1"/>
    <col min="7941" max="7941" width="9.140625" style="16"/>
    <col min="7942" max="7942" width="13.5703125" style="16" customWidth="1"/>
    <col min="7943" max="7943" width="14.5703125" style="16" customWidth="1"/>
    <col min="7944" max="8192" width="9.140625" style="16"/>
    <col min="8193" max="8193" width="27.140625" style="16" customWidth="1"/>
    <col min="8194" max="8194" width="14" style="16" customWidth="1"/>
    <col min="8195" max="8195" width="9.140625" style="16"/>
    <col min="8196" max="8196" width="27.85546875" style="16" customWidth="1"/>
    <col min="8197" max="8197" width="9.140625" style="16"/>
    <col min="8198" max="8198" width="13.5703125" style="16" customWidth="1"/>
    <col min="8199" max="8199" width="14.5703125" style="16" customWidth="1"/>
    <col min="8200" max="8448" width="9.140625" style="16"/>
    <col min="8449" max="8449" width="27.140625" style="16" customWidth="1"/>
    <col min="8450" max="8450" width="14" style="16" customWidth="1"/>
    <col min="8451" max="8451" width="9.140625" style="16"/>
    <col min="8452" max="8452" width="27.85546875" style="16" customWidth="1"/>
    <col min="8453" max="8453" width="9.140625" style="16"/>
    <col min="8454" max="8454" width="13.5703125" style="16" customWidth="1"/>
    <col min="8455" max="8455" width="14.5703125" style="16" customWidth="1"/>
    <col min="8456" max="8704" width="9.140625" style="16"/>
    <col min="8705" max="8705" width="27.140625" style="16" customWidth="1"/>
    <col min="8706" max="8706" width="14" style="16" customWidth="1"/>
    <col min="8707" max="8707" width="9.140625" style="16"/>
    <col min="8708" max="8708" width="27.85546875" style="16" customWidth="1"/>
    <col min="8709" max="8709" width="9.140625" style="16"/>
    <col min="8710" max="8710" width="13.5703125" style="16" customWidth="1"/>
    <col min="8711" max="8711" width="14.5703125" style="16" customWidth="1"/>
    <col min="8712" max="8960" width="9.140625" style="16"/>
    <col min="8961" max="8961" width="27.140625" style="16" customWidth="1"/>
    <col min="8962" max="8962" width="14" style="16" customWidth="1"/>
    <col min="8963" max="8963" width="9.140625" style="16"/>
    <col min="8964" max="8964" width="27.85546875" style="16" customWidth="1"/>
    <col min="8965" max="8965" width="9.140625" style="16"/>
    <col min="8966" max="8966" width="13.5703125" style="16" customWidth="1"/>
    <col min="8967" max="8967" width="14.5703125" style="16" customWidth="1"/>
    <col min="8968" max="9216" width="9.140625" style="16"/>
    <col min="9217" max="9217" width="27.140625" style="16" customWidth="1"/>
    <col min="9218" max="9218" width="14" style="16" customWidth="1"/>
    <col min="9219" max="9219" width="9.140625" style="16"/>
    <col min="9220" max="9220" width="27.85546875" style="16" customWidth="1"/>
    <col min="9221" max="9221" width="9.140625" style="16"/>
    <col min="9222" max="9222" width="13.5703125" style="16" customWidth="1"/>
    <col min="9223" max="9223" width="14.5703125" style="16" customWidth="1"/>
    <col min="9224" max="9472" width="9.140625" style="16"/>
    <col min="9473" max="9473" width="27.140625" style="16" customWidth="1"/>
    <col min="9474" max="9474" width="14" style="16" customWidth="1"/>
    <col min="9475" max="9475" width="9.140625" style="16"/>
    <col min="9476" max="9476" width="27.85546875" style="16" customWidth="1"/>
    <col min="9477" max="9477" width="9.140625" style="16"/>
    <col min="9478" max="9478" width="13.5703125" style="16" customWidth="1"/>
    <col min="9479" max="9479" width="14.5703125" style="16" customWidth="1"/>
    <col min="9480" max="9728" width="9.140625" style="16"/>
    <col min="9729" max="9729" width="27.140625" style="16" customWidth="1"/>
    <col min="9730" max="9730" width="14" style="16" customWidth="1"/>
    <col min="9731" max="9731" width="9.140625" style="16"/>
    <col min="9732" max="9732" width="27.85546875" style="16" customWidth="1"/>
    <col min="9733" max="9733" width="9.140625" style="16"/>
    <col min="9734" max="9734" width="13.5703125" style="16" customWidth="1"/>
    <col min="9735" max="9735" width="14.5703125" style="16" customWidth="1"/>
    <col min="9736" max="9984" width="9.140625" style="16"/>
    <col min="9985" max="9985" width="27.140625" style="16" customWidth="1"/>
    <col min="9986" max="9986" width="14" style="16" customWidth="1"/>
    <col min="9987" max="9987" width="9.140625" style="16"/>
    <col min="9988" max="9988" width="27.85546875" style="16" customWidth="1"/>
    <col min="9989" max="9989" width="9.140625" style="16"/>
    <col min="9990" max="9990" width="13.5703125" style="16" customWidth="1"/>
    <col min="9991" max="9991" width="14.5703125" style="16" customWidth="1"/>
    <col min="9992" max="10240" width="9.140625" style="16"/>
    <col min="10241" max="10241" width="27.140625" style="16" customWidth="1"/>
    <col min="10242" max="10242" width="14" style="16" customWidth="1"/>
    <col min="10243" max="10243" width="9.140625" style="16"/>
    <col min="10244" max="10244" width="27.85546875" style="16" customWidth="1"/>
    <col min="10245" max="10245" width="9.140625" style="16"/>
    <col min="10246" max="10246" width="13.5703125" style="16" customWidth="1"/>
    <col min="10247" max="10247" width="14.5703125" style="16" customWidth="1"/>
    <col min="10248" max="10496" width="9.140625" style="16"/>
    <col min="10497" max="10497" width="27.140625" style="16" customWidth="1"/>
    <col min="10498" max="10498" width="14" style="16" customWidth="1"/>
    <col min="10499" max="10499" width="9.140625" style="16"/>
    <col min="10500" max="10500" width="27.85546875" style="16" customWidth="1"/>
    <col min="10501" max="10501" width="9.140625" style="16"/>
    <col min="10502" max="10502" width="13.5703125" style="16" customWidth="1"/>
    <col min="10503" max="10503" width="14.5703125" style="16" customWidth="1"/>
    <col min="10504" max="10752" width="9.140625" style="16"/>
    <col min="10753" max="10753" width="27.140625" style="16" customWidth="1"/>
    <col min="10754" max="10754" width="14" style="16" customWidth="1"/>
    <col min="10755" max="10755" width="9.140625" style="16"/>
    <col min="10756" max="10756" width="27.85546875" style="16" customWidth="1"/>
    <col min="10757" max="10757" width="9.140625" style="16"/>
    <col min="10758" max="10758" width="13.5703125" style="16" customWidth="1"/>
    <col min="10759" max="10759" width="14.5703125" style="16" customWidth="1"/>
    <col min="10760" max="11008" width="9.140625" style="16"/>
    <col min="11009" max="11009" width="27.140625" style="16" customWidth="1"/>
    <col min="11010" max="11010" width="14" style="16" customWidth="1"/>
    <col min="11011" max="11011" width="9.140625" style="16"/>
    <col min="11012" max="11012" width="27.85546875" style="16" customWidth="1"/>
    <col min="11013" max="11013" width="9.140625" style="16"/>
    <col min="11014" max="11014" width="13.5703125" style="16" customWidth="1"/>
    <col min="11015" max="11015" width="14.5703125" style="16" customWidth="1"/>
    <col min="11016" max="11264" width="9.140625" style="16"/>
    <col min="11265" max="11265" width="27.140625" style="16" customWidth="1"/>
    <col min="11266" max="11266" width="14" style="16" customWidth="1"/>
    <col min="11267" max="11267" width="9.140625" style="16"/>
    <col min="11268" max="11268" width="27.85546875" style="16" customWidth="1"/>
    <col min="11269" max="11269" width="9.140625" style="16"/>
    <col min="11270" max="11270" width="13.5703125" style="16" customWidth="1"/>
    <col min="11271" max="11271" width="14.5703125" style="16" customWidth="1"/>
    <col min="11272" max="11520" width="9.140625" style="16"/>
    <col min="11521" max="11521" width="27.140625" style="16" customWidth="1"/>
    <col min="11522" max="11522" width="14" style="16" customWidth="1"/>
    <col min="11523" max="11523" width="9.140625" style="16"/>
    <col min="11524" max="11524" width="27.85546875" style="16" customWidth="1"/>
    <col min="11525" max="11525" width="9.140625" style="16"/>
    <col min="11526" max="11526" width="13.5703125" style="16" customWidth="1"/>
    <col min="11527" max="11527" width="14.5703125" style="16" customWidth="1"/>
    <col min="11528" max="11776" width="9.140625" style="16"/>
    <col min="11777" max="11777" width="27.140625" style="16" customWidth="1"/>
    <col min="11778" max="11778" width="14" style="16" customWidth="1"/>
    <col min="11779" max="11779" width="9.140625" style="16"/>
    <col min="11780" max="11780" width="27.85546875" style="16" customWidth="1"/>
    <col min="11781" max="11781" width="9.140625" style="16"/>
    <col min="11782" max="11782" width="13.5703125" style="16" customWidth="1"/>
    <col min="11783" max="11783" width="14.5703125" style="16" customWidth="1"/>
    <col min="11784" max="12032" width="9.140625" style="16"/>
    <col min="12033" max="12033" width="27.140625" style="16" customWidth="1"/>
    <col min="12034" max="12034" width="14" style="16" customWidth="1"/>
    <col min="12035" max="12035" width="9.140625" style="16"/>
    <col min="12036" max="12036" width="27.85546875" style="16" customWidth="1"/>
    <col min="12037" max="12037" width="9.140625" style="16"/>
    <col min="12038" max="12038" width="13.5703125" style="16" customWidth="1"/>
    <col min="12039" max="12039" width="14.5703125" style="16" customWidth="1"/>
    <col min="12040" max="12288" width="9.140625" style="16"/>
    <col min="12289" max="12289" width="27.140625" style="16" customWidth="1"/>
    <col min="12290" max="12290" width="14" style="16" customWidth="1"/>
    <col min="12291" max="12291" width="9.140625" style="16"/>
    <col min="12292" max="12292" width="27.85546875" style="16" customWidth="1"/>
    <col min="12293" max="12293" width="9.140625" style="16"/>
    <col min="12294" max="12294" width="13.5703125" style="16" customWidth="1"/>
    <col min="12295" max="12295" width="14.5703125" style="16" customWidth="1"/>
    <col min="12296" max="12544" width="9.140625" style="16"/>
    <col min="12545" max="12545" width="27.140625" style="16" customWidth="1"/>
    <col min="12546" max="12546" width="14" style="16" customWidth="1"/>
    <col min="12547" max="12547" width="9.140625" style="16"/>
    <col min="12548" max="12548" width="27.85546875" style="16" customWidth="1"/>
    <col min="12549" max="12549" width="9.140625" style="16"/>
    <col min="12550" max="12550" width="13.5703125" style="16" customWidth="1"/>
    <col min="12551" max="12551" width="14.5703125" style="16" customWidth="1"/>
    <col min="12552" max="12800" width="9.140625" style="16"/>
    <col min="12801" max="12801" width="27.140625" style="16" customWidth="1"/>
    <col min="12802" max="12802" width="14" style="16" customWidth="1"/>
    <col min="12803" max="12803" width="9.140625" style="16"/>
    <col min="12804" max="12804" width="27.85546875" style="16" customWidth="1"/>
    <col min="12805" max="12805" width="9.140625" style="16"/>
    <col min="12806" max="12806" width="13.5703125" style="16" customWidth="1"/>
    <col min="12807" max="12807" width="14.5703125" style="16" customWidth="1"/>
    <col min="12808" max="13056" width="9.140625" style="16"/>
    <col min="13057" max="13057" width="27.140625" style="16" customWidth="1"/>
    <col min="13058" max="13058" width="14" style="16" customWidth="1"/>
    <col min="13059" max="13059" width="9.140625" style="16"/>
    <col min="13060" max="13060" width="27.85546875" style="16" customWidth="1"/>
    <col min="13061" max="13061" width="9.140625" style="16"/>
    <col min="13062" max="13062" width="13.5703125" style="16" customWidth="1"/>
    <col min="13063" max="13063" width="14.5703125" style="16" customWidth="1"/>
    <col min="13064" max="13312" width="9.140625" style="16"/>
    <col min="13313" max="13313" width="27.140625" style="16" customWidth="1"/>
    <col min="13314" max="13314" width="14" style="16" customWidth="1"/>
    <col min="13315" max="13315" width="9.140625" style="16"/>
    <col min="13316" max="13316" width="27.85546875" style="16" customWidth="1"/>
    <col min="13317" max="13317" width="9.140625" style="16"/>
    <col min="13318" max="13318" width="13.5703125" style="16" customWidth="1"/>
    <col min="13319" max="13319" width="14.5703125" style="16" customWidth="1"/>
    <col min="13320" max="13568" width="9.140625" style="16"/>
    <col min="13569" max="13569" width="27.140625" style="16" customWidth="1"/>
    <col min="13570" max="13570" width="14" style="16" customWidth="1"/>
    <col min="13571" max="13571" width="9.140625" style="16"/>
    <col min="13572" max="13572" width="27.85546875" style="16" customWidth="1"/>
    <col min="13573" max="13573" width="9.140625" style="16"/>
    <col min="13574" max="13574" width="13.5703125" style="16" customWidth="1"/>
    <col min="13575" max="13575" width="14.5703125" style="16" customWidth="1"/>
    <col min="13576" max="13824" width="9.140625" style="16"/>
    <col min="13825" max="13825" width="27.140625" style="16" customWidth="1"/>
    <col min="13826" max="13826" width="14" style="16" customWidth="1"/>
    <col min="13827" max="13827" width="9.140625" style="16"/>
    <col min="13828" max="13828" width="27.85546875" style="16" customWidth="1"/>
    <col min="13829" max="13829" width="9.140625" style="16"/>
    <col min="13830" max="13830" width="13.5703125" style="16" customWidth="1"/>
    <col min="13831" max="13831" width="14.5703125" style="16" customWidth="1"/>
    <col min="13832" max="14080" width="9.140625" style="16"/>
    <col min="14081" max="14081" width="27.140625" style="16" customWidth="1"/>
    <col min="14082" max="14082" width="14" style="16" customWidth="1"/>
    <col min="14083" max="14083" width="9.140625" style="16"/>
    <col min="14084" max="14084" width="27.85546875" style="16" customWidth="1"/>
    <col min="14085" max="14085" width="9.140625" style="16"/>
    <col min="14086" max="14086" width="13.5703125" style="16" customWidth="1"/>
    <col min="14087" max="14087" width="14.5703125" style="16" customWidth="1"/>
    <col min="14088" max="14336" width="9.140625" style="16"/>
    <col min="14337" max="14337" width="27.140625" style="16" customWidth="1"/>
    <col min="14338" max="14338" width="14" style="16" customWidth="1"/>
    <col min="14339" max="14339" width="9.140625" style="16"/>
    <col min="14340" max="14340" width="27.85546875" style="16" customWidth="1"/>
    <col min="14341" max="14341" width="9.140625" style="16"/>
    <col min="14342" max="14342" width="13.5703125" style="16" customWidth="1"/>
    <col min="14343" max="14343" width="14.5703125" style="16" customWidth="1"/>
    <col min="14344" max="14592" width="9.140625" style="16"/>
    <col min="14593" max="14593" width="27.140625" style="16" customWidth="1"/>
    <col min="14594" max="14594" width="14" style="16" customWidth="1"/>
    <col min="14595" max="14595" width="9.140625" style="16"/>
    <col min="14596" max="14596" width="27.85546875" style="16" customWidth="1"/>
    <col min="14597" max="14597" width="9.140625" style="16"/>
    <col min="14598" max="14598" width="13.5703125" style="16" customWidth="1"/>
    <col min="14599" max="14599" width="14.5703125" style="16" customWidth="1"/>
    <col min="14600" max="14848" width="9.140625" style="16"/>
    <col min="14849" max="14849" width="27.140625" style="16" customWidth="1"/>
    <col min="14850" max="14850" width="14" style="16" customWidth="1"/>
    <col min="14851" max="14851" width="9.140625" style="16"/>
    <col min="14852" max="14852" width="27.85546875" style="16" customWidth="1"/>
    <col min="14853" max="14853" width="9.140625" style="16"/>
    <col min="14854" max="14854" width="13.5703125" style="16" customWidth="1"/>
    <col min="14855" max="14855" width="14.5703125" style="16" customWidth="1"/>
    <col min="14856" max="15104" width="9.140625" style="16"/>
    <col min="15105" max="15105" width="27.140625" style="16" customWidth="1"/>
    <col min="15106" max="15106" width="14" style="16" customWidth="1"/>
    <col min="15107" max="15107" width="9.140625" style="16"/>
    <col min="15108" max="15108" width="27.85546875" style="16" customWidth="1"/>
    <col min="15109" max="15109" width="9.140625" style="16"/>
    <col min="15110" max="15110" width="13.5703125" style="16" customWidth="1"/>
    <col min="15111" max="15111" width="14.5703125" style="16" customWidth="1"/>
    <col min="15112" max="15360" width="9.140625" style="16"/>
    <col min="15361" max="15361" width="27.140625" style="16" customWidth="1"/>
    <col min="15362" max="15362" width="14" style="16" customWidth="1"/>
    <col min="15363" max="15363" width="9.140625" style="16"/>
    <col min="15364" max="15364" width="27.85546875" style="16" customWidth="1"/>
    <col min="15365" max="15365" width="9.140625" style="16"/>
    <col min="15366" max="15366" width="13.5703125" style="16" customWidth="1"/>
    <col min="15367" max="15367" width="14.5703125" style="16" customWidth="1"/>
    <col min="15368" max="15616" width="9.140625" style="16"/>
    <col min="15617" max="15617" width="27.140625" style="16" customWidth="1"/>
    <col min="15618" max="15618" width="14" style="16" customWidth="1"/>
    <col min="15619" max="15619" width="9.140625" style="16"/>
    <col min="15620" max="15620" width="27.85546875" style="16" customWidth="1"/>
    <col min="15621" max="15621" width="9.140625" style="16"/>
    <col min="15622" max="15622" width="13.5703125" style="16" customWidth="1"/>
    <col min="15623" max="15623" width="14.5703125" style="16" customWidth="1"/>
    <col min="15624" max="15872" width="9.140625" style="16"/>
    <col min="15873" max="15873" width="27.140625" style="16" customWidth="1"/>
    <col min="15874" max="15874" width="14" style="16" customWidth="1"/>
    <col min="15875" max="15875" width="9.140625" style="16"/>
    <col min="15876" max="15876" width="27.85546875" style="16" customWidth="1"/>
    <col min="15877" max="15877" width="9.140625" style="16"/>
    <col min="15878" max="15878" width="13.5703125" style="16" customWidth="1"/>
    <col min="15879" max="15879" width="14.5703125" style="16" customWidth="1"/>
    <col min="15880" max="16128" width="9.140625" style="16"/>
    <col min="16129" max="16129" width="27.140625" style="16" customWidth="1"/>
    <col min="16130" max="16130" width="14" style="16" customWidth="1"/>
    <col min="16131" max="16131" width="9.140625" style="16"/>
    <col min="16132" max="16132" width="27.85546875" style="16" customWidth="1"/>
    <col min="16133" max="16133" width="9.140625" style="16"/>
    <col min="16134" max="16134" width="13.5703125" style="16" customWidth="1"/>
    <col min="16135" max="16135" width="14.5703125" style="16" customWidth="1"/>
    <col min="16136" max="16384" width="9.140625" style="16"/>
  </cols>
  <sheetData>
    <row r="3" spans="1:10" x14ac:dyDescent="0.25">
      <c r="A3" s="16" t="s">
        <v>87</v>
      </c>
      <c r="D3" s="16" t="s">
        <v>88</v>
      </c>
      <c r="E3" s="16">
        <v>280</v>
      </c>
      <c r="G3" s="16" t="s">
        <v>89</v>
      </c>
      <c r="H3" s="16">
        <v>160</v>
      </c>
    </row>
    <row r="4" spans="1:10" x14ac:dyDescent="0.25">
      <c r="A4" s="16" t="s">
        <v>42</v>
      </c>
      <c r="B4" s="16">
        <v>840</v>
      </c>
      <c r="D4" s="16" t="s">
        <v>90</v>
      </c>
      <c r="E4" s="16">
        <v>14</v>
      </c>
    </row>
    <row r="5" spans="1:10" x14ac:dyDescent="0.25">
      <c r="A5" s="16" t="s">
        <v>91</v>
      </c>
      <c r="B5" s="16">
        <f>B4*0.5</f>
        <v>420</v>
      </c>
      <c r="D5" s="16" t="s">
        <v>92</v>
      </c>
      <c r="E5" s="16">
        <v>18</v>
      </c>
      <c r="G5" s="16" t="s">
        <v>93</v>
      </c>
      <c r="H5" s="70">
        <v>0.6</v>
      </c>
    </row>
    <row r="6" spans="1:10" x14ac:dyDescent="0.25">
      <c r="A6" s="16" t="s">
        <v>94</v>
      </c>
      <c r="B6" s="16">
        <v>200</v>
      </c>
      <c r="D6" s="16" t="s">
        <v>95</v>
      </c>
      <c r="E6" s="16">
        <v>6</v>
      </c>
    </row>
    <row r="7" spans="1:10" x14ac:dyDescent="0.25">
      <c r="A7" s="16" t="s">
        <v>96</v>
      </c>
      <c r="B7" s="16">
        <v>500</v>
      </c>
    </row>
    <row r="8" spans="1:10" x14ac:dyDescent="0.25">
      <c r="A8" s="16" t="s">
        <v>97</v>
      </c>
      <c r="B8" s="16">
        <v>280</v>
      </c>
    </row>
    <row r="10" spans="1:10" x14ac:dyDescent="0.25">
      <c r="A10" s="16" t="s">
        <v>98</v>
      </c>
    </row>
    <row r="11" spans="1:10" x14ac:dyDescent="0.25">
      <c r="B11" s="61" t="s">
        <v>99</v>
      </c>
      <c r="C11" s="78" t="s">
        <v>100</v>
      </c>
      <c r="D11" s="16" t="s">
        <v>124</v>
      </c>
    </row>
    <row r="12" spans="1:10" x14ac:dyDescent="0.25">
      <c r="A12" s="16" t="s">
        <v>9</v>
      </c>
      <c r="B12" s="16">
        <f>E4*H3</f>
        <v>2240</v>
      </c>
      <c r="C12" s="43">
        <f>E5*H3</f>
        <v>2880</v>
      </c>
      <c r="D12" s="16">
        <f>SUM(B12:C12)</f>
        <v>5120</v>
      </c>
    </row>
    <row r="13" spans="1:10" ht="18.75" thickBot="1" x14ac:dyDescent="0.3">
      <c r="A13" s="20" t="s">
        <v>151</v>
      </c>
      <c r="B13" s="20">
        <f>E6*H3</f>
        <v>960</v>
      </c>
      <c r="C13" s="20">
        <f>E5*0.4*H3</f>
        <v>1152</v>
      </c>
      <c r="D13" s="20">
        <f t="shared" ref="D13:D14" si="0">SUM(B13:C13)</f>
        <v>2112</v>
      </c>
    </row>
    <row r="14" spans="1:10" x14ac:dyDescent="0.25">
      <c r="A14" s="16" t="s">
        <v>3</v>
      </c>
      <c r="B14" s="16">
        <f>B12-B13</f>
        <v>1280</v>
      </c>
      <c r="C14" s="16">
        <f>C12-C13</f>
        <v>1728</v>
      </c>
      <c r="D14" s="16">
        <f t="shared" si="0"/>
        <v>3008</v>
      </c>
      <c r="E14" s="6">
        <f>D14/D12</f>
        <v>0.58750000000000002</v>
      </c>
    </row>
    <row r="15" spans="1:10" ht="18.75" thickBot="1" x14ac:dyDescent="0.3">
      <c r="A15" s="77" t="s">
        <v>152</v>
      </c>
      <c r="D15" s="20">
        <f>B4+B5</f>
        <v>1260</v>
      </c>
    </row>
    <row r="16" spans="1:10" x14ac:dyDescent="0.25">
      <c r="A16" s="16" t="s">
        <v>13</v>
      </c>
      <c r="C16" s="43"/>
      <c r="D16" s="16">
        <f>D14-D15</f>
        <v>1748</v>
      </c>
      <c r="G16" s="31"/>
      <c r="H16" s="31"/>
      <c r="I16" s="31"/>
      <c r="J16" s="31"/>
    </row>
    <row r="17" spans="1:8" x14ac:dyDescent="0.25">
      <c r="A17" s="16" t="s">
        <v>153</v>
      </c>
      <c r="D17" s="16">
        <v>200</v>
      </c>
    </row>
    <row r="18" spans="1:8" x14ac:dyDescent="0.25">
      <c r="A18" s="71" t="s">
        <v>154</v>
      </c>
      <c r="D18" s="43">
        <v>500</v>
      </c>
    </row>
    <row r="19" spans="1:8" ht="18.75" thickBot="1" x14ac:dyDescent="0.3">
      <c r="A19" s="71" t="s">
        <v>155</v>
      </c>
      <c r="D19" s="81">
        <v>280</v>
      </c>
    </row>
    <row r="20" spans="1:8" x14ac:dyDescent="0.25">
      <c r="A20" s="16" t="s">
        <v>5</v>
      </c>
      <c r="D20" s="16">
        <f>D16-D17-D18-D19</f>
        <v>768</v>
      </c>
    </row>
    <row r="23" spans="1:8" x14ac:dyDescent="0.25">
      <c r="A23" s="16" t="s">
        <v>101</v>
      </c>
    </row>
    <row r="25" spans="1:8" ht="18.75" thickBot="1" x14ac:dyDescent="0.3">
      <c r="B25" s="35" t="s">
        <v>47</v>
      </c>
      <c r="C25" s="20" t="s">
        <v>49</v>
      </c>
      <c r="D25" s="20"/>
      <c r="E25" s="35" t="s">
        <v>47</v>
      </c>
      <c r="F25" s="72">
        <f>(D15+D17+D18+D19)/(14+18-6-7.2)</f>
        <v>119.14893617021276</v>
      </c>
      <c r="G25" s="36" t="s">
        <v>102</v>
      </c>
      <c r="H25" s="36">
        <v>120</v>
      </c>
    </row>
    <row r="26" spans="1:8" x14ac:dyDescent="0.25">
      <c r="B26" s="35"/>
      <c r="C26" s="16" t="s">
        <v>156</v>
      </c>
      <c r="D26" s="43"/>
      <c r="E26" s="35"/>
      <c r="F26" s="73"/>
      <c r="G26" s="43"/>
      <c r="H26" s="43"/>
    </row>
    <row r="27" spans="1:8" x14ac:dyDescent="0.25">
      <c r="B27" s="35"/>
      <c r="C27" s="43"/>
      <c r="D27" s="43"/>
      <c r="E27" s="35"/>
      <c r="F27" s="73"/>
      <c r="G27" s="43"/>
      <c r="H27" s="43"/>
    </row>
    <row r="28" spans="1:8" x14ac:dyDescent="0.25">
      <c r="A28" s="16" t="s">
        <v>103</v>
      </c>
      <c r="C28" s="43"/>
      <c r="D28" s="43"/>
      <c r="E28" s="35"/>
      <c r="F28" s="73"/>
      <c r="G28" s="43"/>
      <c r="H28" s="43"/>
    </row>
    <row r="29" spans="1:8" x14ac:dyDescent="0.25">
      <c r="C29" s="43"/>
      <c r="D29" s="43"/>
      <c r="E29" s="35"/>
      <c r="F29" s="73"/>
      <c r="G29" s="43"/>
      <c r="H29" s="43"/>
    </row>
    <row r="30" spans="1:8" x14ac:dyDescent="0.25">
      <c r="A30" s="16" t="s">
        <v>16</v>
      </c>
      <c r="B30" s="82">
        <f>(D15+D17+D18+D19)/E14</f>
        <v>3812.7659574468084</v>
      </c>
      <c r="C30" s="43"/>
      <c r="D30" s="74"/>
      <c r="E30" s="35"/>
      <c r="F30" s="73"/>
      <c r="G30" s="43"/>
      <c r="H30" s="43"/>
    </row>
    <row r="31" spans="1:8" x14ac:dyDescent="0.25">
      <c r="B31" s="75"/>
      <c r="C31" s="43"/>
      <c r="D31" s="43"/>
      <c r="E31" s="35"/>
      <c r="F31" s="73"/>
      <c r="G31" s="43"/>
      <c r="H31" s="43"/>
    </row>
    <row r="32" spans="1:8" x14ac:dyDescent="0.25">
      <c r="B32" s="75"/>
      <c r="C32" s="43"/>
      <c r="D32" s="43"/>
      <c r="E32" s="35"/>
      <c r="F32" s="73"/>
      <c r="G32" s="43"/>
      <c r="H32" s="43"/>
    </row>
    <row r="33" spans="1:7" x14ac:dyDescent="0.25">
      <c r="A33" s="16" t="s">
        <v>157</v>
      </c>
      <c r="B33" s="19">
        <f>D12-B30</f>
        <v>1307.2340425531916</v>
      </c>
      <c r="F33" s="51"/>
      <c r="G33" s="51"/>
    </row>
    <row r="34" spans="1:7" x14ac:dyDescent="0.25">
      <c r="A34" s="16" t="s">
        <v>158</v>
      </c>
      <c r="B34" s="51">
        <f>B33/D12</f>
        <v>0.25531914893617025</v>
      </c>
    </row>
    <row r="35" spans="1:7" x14ac:dyDescent="0.25">
      <c r="B35" s="51"/>
    </row>
    <row r="36" spans="1:7" x14ac:dyDescent="0.25">
      <c r="A36" s="16" t="s">
        <v>159</v>
      </c>
      <c r="B36" s="51"/>
    </row>
    <row r="37" spans="1:7" x14ac:dyDescent="0.25">
      <c r="A37" s="16" t="s">
        <v>160</v>
      </c>
      <c r="B37" s="51"/>
    </row>
    <row r="38" spans="1:7" x14ac:dyDescent="0.25">
      <c r="B38" s="51"/>
    </row>
    <row r="39" spans="1:7" x14ac:dyDescent="0.25">
      <c r="A39" s="16" t="s">
        <v>104</v>
      </c>
      <c r="B39" s="18">
        <f>E4/2</f>
        <v>7</v>
      </c>
    </row>
    <row r="40" spans="1:7" x14ac:dyDescent="0.25">
      <c r="A40" s="32" t="s">
        <v>105</v>
      </c>
      <c r="B40" s="50">
        <v>18</v>
      </c>
      <c r="E40" s="70"/>
    </row>
    <row r="41" spans="1:7" x14ac:dyDescent="0.25">
      <c r="A41" s="39" t="s">
        <v>9</v>
      </c>
      <c r="B41" s="18">
        <f>SUM(B39:B40)</f>
        <v>25</v>
      </c>
    </row>
    <row r="42" spans="1:7" x14ac:dyDescent="0.25">
      <c r="A42" s="39" t="s">
        <v>106</v>
      </c>
      <c r="B42" s="18"/>
    </row>
    <row r="43" spans="1:7" x14ac:dyDescent="0.25">
      <c r="A43" s="61" t="s">
        <v>95</v>
      </c>
      <c r="B43" s="18">
        <v>6</v>
      </c>
    </row>
    <row r="44" spans="1:7" x14ac:dyDescent="0.25">
      <c r="A44" s="76" t="s">
        <v>107</v>
      </c>
      <c r="B44" s="50">
        <f>0.4*B40</f>
        <v>7.2</v>
      </c>
    </row>
    <row r="45" spans="1:7" x14ac:dyDescent="0.25">
      <c r="A45" s="77" t="s">
        <v>161</v>
      </c>
      <c r="B45" s="18">
        <f>B41-B43-B44</f>
        <v>11.8</v>
      </c>
      <c r="C45" s="51">
        <f>B45/B41</f>
        <v>0.47200000000000003</v>
      </c>
    </row>
    <row r="46" spans="1:7" x14ac:dyDescent="0.25">
      <c r="A46" s="78"/>
      <c r="B46" s="18"/>
    </row>
    <row r="47" spans="1:7" x14ac:dyDescent="0.25">
      <c r="A47" s="78"/>
      <c r="B47" s="18"/>
    </row>
    <row r="48" spans="1:7" ht="18.75" thickBot="1" x14ac:dyDescent="0.3">
      <c r="B48" s="50">
        <v>360</v>
      </c>
      <c r="C48" s="35" t="s">
        <v>47</v>
      </c>
      <c r="D48" s="79">
        <f>B48/B49</f>
        <v>30.508474576271183</v>
      </c>
      <c r="E48" s="16" t="s">
        <v>102</v>
      </c>
      <c r="F48" s="36" t="s">
        <v>162</v>
      </c>
    </row>
    <row r="49" spans="2:2" ht="18.75" thickTop="1" x14ac:dyDescent="0.25">
      <c r="B49" s="19">
        <f>B45</f>
        <v>11.8</v>
      </c>
    </row>
    <row r="50" spans="2:2" s="43" customFormat="1" x14ac:dyDescent="0.25"/>
  </sheetData>
  <sheetProtection password="A166" sheet="1" formatCells="0" formatColumns="0" formatRows="0" insertColumns="0" insertRows="0" insertHyperlinks="0" deleteColumns="0" deleteRows="0" sort="0" autoFilter="0" pivotTables="0"/>
  <pageMargins left="0.75" right="0.75" top="1" bottom="1" header="0.4921259845" footer="0.4921259845"/>
  <pageSetup paperSize="9" scale="92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B15" sqref="B15"/>
    </sheetView>
  </sheetViews>
  <sheetFormatPr defaultRowHeight="18" x14ac:dyDescent="0.25"/>
  <cols>
    <col min="1" max="1" width="27.7109375" style="16" customWidth="1"/>
    <col min="2" max="2" width="23.140625" style="16" customWidth="1"/>
    <col min="3" max="3" width="20.28515625" style="16" customWidth="1"/>
    <col min="4" max="4" width="5.140625" style="16" customWidth="1"/>
    <col min="5" max="5" width="3.42578125" style="16" customWidth="1"/>
    <col min="6" max="6" width="4.42578125" style="16" customWidth="1"/>
    <col min="7" max="256" width="9.140625" style="16"/>
    <col min="257" max="257" width="27.7109375" style="16" customWidth="1"/>
    <col min="258" max="258" width="23.140625" style="16" customWidth="1"/>
    <col min="259" max="259" width="20.28515625" style="16" customWidth="1"/>
    <col min="260" max="260" width="5.140625" style="16" customWidth="1"/>
    <col min="261" max="261" width="3.42578125" style="16" customWidth="1"/>
    <col min="262" max="262" width="4.42578125" style="16" customWidth="1"/>
    <col min="263" max="512" width="9.140625" style="16"/>
    <col min="513" max="513" width="27.7109375" style="16" customWidth="1"/>
    <col min="514" max="514" width="23.140625" style="16" customWidth="1"/>
    <col min="515" max="515" width="20.28515625" style="16" customWidth="1"/>
    <col min="516" max="516" width="5.140625" style="16" customWidth="1"/>
    <col min="517" max="517" width="3.42578125" style="16" customWidth="1"/>
    <col min="518" max="518" width="4.42578125" style="16" customWidth="1"/>
    <col min="519" max="768" width="9.140625" style="16"/>
    <col min="769" max="769" width="27.7109375" style="16" customWidth="1"/>
    <col min="770" max="770" width="23.140625" style="16" customWidth="1"/>
    <col min="771" max="771" width="20.28515625" style="16" customWidth="1"/>
    <col min="772" max="772" width="5.140625" style="16" customWidth="1"/>
    <col min="773" max="773" width="3.42578125" style="16" customWidth="1"/>
    <col min="774" max="774" width="4.42578125" style="16" customWidth="1"/>
    <col min="775" max="1024" width="9.140625" style="16"/>
    <col min="1025" max="1025" width="27.7109375" style="16" customWidth="1"/>
    <col min="1026" max="1026" width="23.140625" style="16" customWidth="1"/>
    <col min="1027" max="1027" width="20.28515625" style="16" customWidth="1"/>
    <col min="1028" max="1028" width="5.140625" style="16" customWidth="1"/>
    <col min="1029" max="1029" width="3.42578125" style="16" customWidth="1"/>
    <col min="1030" max="1030" width="4.42578125" style="16" customWidth="1"/>
    <col min="1031" max="1280" width="9.140625" style="16"/>
    <col min="1281" max="1281" width="27.7109375" style="16" customWidth="1"/>
    <col min="1282" max="1282" width="23.140625" style="16" customWidth="1"/>
    <col min="1283" max="1283" width="20.28515625" style="16" customWidth="1"/>
    <col min="1284" max="1284" width="5.140625" style="16" customWidth="1"/>
    <col min="1285" max="1285" width="3.42578125" style="16" customWidth="1"/>
    <col min="1286" max="1286" width="4.42578125" style="16" customWidth="1"/>
    <col min="1287" max="1536" width="9.140625" style="16"/>
    <col min="1537" max="1537" width="27.7109375" style="16" customWidth="1"/>
    <col min="1538" max="1538" width="23.140625" style="16" customWidth="1"/>
    <col min="1539" max="1539" width="20.28515625" style="16" customWidth="1"/>
    <col min="1540" max="1540" width="5.140625" style="16" customWidth="1"/>
    <col min="1541" max="1541" width="3.42578125" style="16" customWidth="1"/>
    <col min="1542" max="1542" width="4.42578125" style="16" customWidth="1"/>
    <col min="1543" max="1792" width="9.140625" style="16"/>
    <col min="1793" max="1793" width="27.7109375" style="16" customWidth="1"/>
    <col min="1794" max="1794" width="23.140625" style="16" customWidth="1"/>
    <col min="1795" max="1795" width="20.28515625" style="16" customWidth="1"/>
    <col min="1796" max="1796" width="5.140625" style="16" customWidth="1"/>
    <col min="1797" max="1797" width="3.42578125" style="16" customWidth="1"/>
    <col min="1798" max="1798" width="4.42578125" style="16" customWidth="1"/>
    <col min="1799" max="2048" width="9.140625" style="16"/>
    <col min="2049" max="2049" width="27.7109375" style="16" customWidth="1"/>
    <col min="2050" max="2050" width="23.140625" style="16" customWidth="1"/>
    <col min="2051" max="2051" width="20.28515625" style="16" customWidth="1"/>
    <col min="2052" max="2052" width="5.140625" style="16" customWidth="1"/>
    <col min="2053" max="2053" width="3.42578125" style="16" customWidth="1"/>
    <col min="2054" max="2054" width="4.42578125" style="16" customWidth="1"/>
    <col min="2055" max="2304" width="9.140625" style="16"/>
    <col min="2305" max="2305" width="27.7109375" style="16" customWidth="1"/>
    <col min="2306" max="2306" width="23.140625" style="16" customWidth="1"/>
    <col min="2307" max="2307" width="20.28515625" style="16" customWidth="1"/>
    <col min="2308" max="2308" width="5.140625" style="16" customWidth="1"/>
    <col min="2309" max="2309" width="3.42578125" style="16" customWidth="1"/>
    <col min="2310" max="2310" width="4.42578125" style="16" customWidth="1"/>
    <col min="2311" max="2560" width="9.140625" style="16"/>
    <col min="2561" max="2561" width="27.7109375" style="16" customWidth="1"/>
    <col min="2562" max="2562" width="23.140625" style="16" customWidth="1"/>
    <col min="2563" max="2563" width="20.28515625" style="16" customWidth="1"/>
    <col min="2564" max="2564" width="5.140625" style="16" customWidth="1"/>
    <col min="2565" max="2565" width="3.42578125" style="16" customWidth="1"/>
    <col min="2566" max="2566" width="4.42578125" style="16" customWidth="1"/>
    <col min="2567" max="2816" width="9.140625" style="16"/>
    <col min="2817" max="2817" width="27.7109375" style="16" customWidth="1"/>
    <col min="2818" max="2818" width="23.140625" style="16" customWidth="1"/>
    <col min="2819" max="2819" width="20.28515625" style="16" customWidth="1"/>
    <col min="2820" max="2820" width="5.140625" style="16" customWidth="1"/>
    <col min="2821" max="2821" width="3.42578125" style="16" customWidth="1"/>
    <col min="2822" max="2822" width="4.42578125" style="16" customWidth="1"/>
    <col min="2823" max="3072" width="9.140625" style="16"/>
    <col min="3073" max="3073" width="27.7109375" style="16" customWidth="1"/>
    <col min="3074" max="3074" width="23.140625" style="16" customWidth="1"/>
    <col min="3075" max="3075" width="20.28515625" style="16" customWidth="1"/>
    <col min="3076" max="3076" width="5.140625" style="16" customWidth="1"/>
    <col min="3077" max="3077" width="3.42578125" style="16" customWidth="1"/>
    <col min="3078" max="3078" width="4.42578125" style="16" customWidth="1"/>
    <col min="3079" max="3328" width="9.140625" style="16"/>
    <col min="3329" max="3329" width="27.7109375" style="16" customWidth="1"/>
    <col min="3330" max="3330" width="23.140625" style="16" customWidth="1"/>
    <col min="3331" max="3331" width="20.28515625" style="16" customWidth="1"/>
    <col min="3332" max="3332" width="5.140625" style="16" customWidth="1"/>
    <col min="3333" max="3333" width="3.42578125" style="16" customWidth="1"/>
    <col min="3334" max="3334" width="4.42578125" style="16" customWidth="1"/>
    <col min="3335" max="3584" width="9.140625" style="16"/>
    <col min="3585" max="3585" width="27.7109375" style="16" customWidth="1"/>
    <col min="3586" max="3586" width="23.140625" style="16" customWidth="1"/>
    <col min="3587" max="3587" width="20.28515625" style="16" customWidth="1"/>
    <col min="3588" max="3588" width="5.140625" style="16" customWidth="1"/>
    <col min="3589" max="3589" width="3.42578125" style="16" customWidth="1"/>
    <col min="3590" max="3590" width="4.42578125" style="16" customWidth="1"/>
    <col min="3591" max="3840" width="9.140625" style="16"/>
    <col min="3841" max="3841" width="27.7109375" style="16" customWidth="1"/>
    <col min="3842" max="3842" width="23.140625" style="16" customWidth="1"/>
    <col min="3843" max="3843" width="20.28515625" style="16" customWidth="1"/>
    <col min="3844" max="3844" width="5.140625" style="16" customWidth="1"/>
    <col min="3845" max="3845" width="3.42578125" style="16" customWidth="1"/>
    <col min="3846" max="3846" width="4.42578125" style="16" customWidth="1"/>
    <col min="3847" max="4096" width="9.140625" style="16"/>
    <col min="4097" max="4097" width="27.7109375" style="16" customWidth="1"/>
    <col min="4098" max="4098" width="23.140625" style="16" customWidth="1"/>
    <col min="4099" max="4099" width="20.28515625" style="16" customWidth="1"/>
    <col min="4100" max="4100" width="5.140625" style="16" customWidth="1"/>
    <col min="4101" max="4101" width="3.42578125" style="16" customWidth="1"/>
    <col min="4102" max="4102" width="4.42578125" style="16" customWidth="1"/>
    <col min="4103" max="4352" width="9.140625" style="16"/>
    <col min="4353" max="4353" width="27.7109375" style="16" customWidth="1"/>
    <col min="4354" max="4354" width="23.140625" style="16" customWidth="1"/>
    <col min="4355" max="4355" width="20.28515625" style="16" customWidth="1"/>
    <col min="4356" max="4356" width="5.140625" style="16" customWidth="1"/>
    <col min="4357" max="4357" width="3.42578125" style="16" customWidth="1"/>
    <col min="4358" max="4358" width="4.42578125" style="16" customWidth="1"/>
    <col min="4359" max="4608" width="9.140625" style="16"/>
    <col min="4609" max="4609" width="27.7109375" style="16" customWidth="1"/>
    <col min="4610" max="4610" width="23.140625" style="16" customWidth="1"/>
    <col min="4611" max="4611" width="20.28515625" style="16" customWidth="1"/>
    <col min="4612" max="4612" width="5.140625" style="16" customWidth="1"/>
    <col min="4613" max="4613" width="3.42578125" style="16" customWidth="1"/>
    <col min="4614" max="4614" width="4.42578125" style="16" customWidth="1"/>
    <col min="4615" max="4864" width="9.140625" style="16"/>
    <col min="4865" max="4865" width="27.7109375" style="16" customWidth="1"/>
    <col min="4866" max="4866" width="23.140625" style="16" customWidth="1"/>
    <col min="4867" max="4867" width="20.28515625" style="16" customWidth="1"/>
    <col min="4868" max="4868" width="5.140625" style="16" customWidth="1"/>
    <col min="4869" max="4869" width="3.42578125" style="16" customWidth="1"/>
    <col min="4870" max="4870" width="4.42578125" style="16" customWidth="1"/>
    <col min="4871" max="5120" width="9.140625" style="16"/>
    <col min="5121" max="5121" width="27.7109375" style="16" customWidth="1"/>
    <col min="5122" max="5122" width="23.140625" style="16" customWidth="1"/>
    <col min="5123" max="5123" width="20.28515625" style="16" customWidth="1"/>
    <col min="5124" max="5124" width="5.140625" style="16" customWidth="1"/>
    <col min="5125" max="5125" width="3.42578125" style="16" customWidth="1"/>
    <col min="5126" max="5126" width="4.42578125" style="16" customWidth="1"/>
    <col min="5127" max="5376" width="9.140625" style="16"/>
    <col min="5377" max="5377" width="27.7109375" style="16" customWidth="1"/>
    <col min="5378" max="5378" width="23.140625" style="16" customWidth="1"/>
    <col min="5379" max="5379" width="20.28515625" style="16" customWidth="1"/>
    <col min="5380" max="5380" width="5.140625" style="16" customWidth="1"/>
    <col min="5381" max="5381" width="3.42578125" style="16" customWidth="1"/>
    <col min="5382" max="5382" width="4.42578125" style="16" customWidth="1"/>
    <col min="5383" max="5632" width="9.140625" style="16"/>
    <col min="5633" max="5633" width="27.7109375" style="16" customWidth="1"/>
    <col min="5634" max="5634" width="23.140625" style="16" customWidth="1"/>
    <col min="5635" max="5635" width="20.28515625" style="16" customWidth="1"/>
    <col min="5636" max="5636" width="5.140625" style="16" customWidth="1"/>
    <col min="5637" max="5637" width="3.42578125" style="16" customWidth="1"/>
    <col min="5638" max="5638" width="4.42578125" style="16" customWidth="1"/>
    <col min="5639" max="5888" width="9.140625" style="16"/>
    <col min="5889" max="5889" width="27.7109375" style="16" customWidth="1"/>
    <col min="5890" max="5890" width="23.140625" style="16" customWidth="1"/>
    <col min="5891" max="5891" width="20.28515625" style="16" customWidth="1"/>
    <col min="5892" max="5892" width="5.140625" style="16" customWidth="1"/>
    <col min="5893" max="5893" width="3.42578125" style="16" customWidth="1"/>
    <col min="5894" max="5894" width="4.42578125" style="16" customWidth="1"/>
    <col min="5895" max="6144" width="9.140625" style="16"/>
    <col min="6145" max="6145" width="27.7109375" style="16" customWidth="1"/>
    <col min="6146" max="6146" width="23.140625" style="16" customWidth="1"/>
    <col min="6147" max="6147" width="20.28515625" style="16" customWidth="1"/>
    <col min="6148" max="6148" width="5.140625" style="16" customWidth="1"/>
    <col min="6149" max="6149" width="3.42578125" style="16" customWidth="1"/>
    <col min="6150" max="6150" width="4.42578125" style="16" customWidth="1"/>
    <col min="6151" max="6400" width="9.140625" style="16"/>
    <col min="6401" max="6401" width="27.7109375" style="16" customWidth="1"/>
    <col min="6402" max="6402" width="23.140625" style="16" customWidth="1"/>
    <col min="6403" max="6403" width="20.28515625" style="16" customWidth="1"/>
    <col min="6404" max="6404" width="5.140625" style="16" customWidth="1"/>
    <col min="6405" max="6405" width="3.42578125" style="16" customWidth="1"/>
    <col min="6406" max="6406" width="4.42578125" style="16" customWidth="1"/>
    <col min="6407" max="6656" width="9.140625" style="16"/>
    <col min="6657" max="6657" width="27.7109375" style="16" customWidth="1"/>
    <col min="6658" max="6658" width="23.140625" style="16" customWidth="1"/>
    <col min="6659" max="6659" width="20.28515625" style="16" customWidth="1"/>
    <col min="6660" max="6660" width="5.140625" style="16" customWidth="1"/>
    <col min="6661" max="6661" width="3.42578125" style="16" customWidth="1"/>
    <col min="6662" max="6662" width="4.42578125" style="16" customWidth="1"/>
    <col min="6663" max="6912" width="9.140625" style="16"/>
    <col min="6913" max="6913" width="27.7109375" style="16" customWidth="1"/>
    <col min="6914" max="6914" width="23.140625" style="16" customWidth="1"/>
    <col min="6915" max="6915" width="20.28515625" style="16" customWidth="1"/>
    <col min="6916" max="6916" width="5.140625" style="16" customWidth="1"/>
    <col min="6917" max="6917" width="3.42578125" style="16" customWidth="1"/>
    <col min="6918" max="6918" width="4.42578125" style="16" customWidth="1"/>
    <col min="6919" max="7168" width="9.140625" style="16"/>
    <col min="7169" max="7169" width="27.7109375" style="16" customWidth="1"/>
    <col min="7170" max="7170" width="23.140625" style="16" customWidth="1"/>
    <col min="7171" max="7171" width="20.28515625" style="16" customWidth="1"/>
    <col min="7172" max="7172" width="5.140625" style="16" customWidth="1"/>
    <col min="7173" max="7173" width="3.42578125" style="16" customWidth="1"/>
    <col min="7174" max="7174" width="4.42578125" style="16" customWidth="1"/>
    <col min="7175" max="7424" width="9.140625" style="16"/>
    <col min="7425" max="7425" width="27.7109375" style="16" customWidth="1"/>
    <col min="7426" max="7426" width="23.140625" style="16" customWidth="1"/>
    <col min="7427" max="7427" width="20.28515625" style="16" customWidth="1"/>
    <col min="7428" max="7428" width="5.140625" style="16" customWidth="1"/>
    <col min="7429" max="7429" width="3.42578125" style="16" customWidth="1"/>
    <col min="7430" max="7430" width="4.42578125" style="16" customWidth="1"/>
    <col min="7431" max="7680" width="9.140625" style="16"/>
    <col min="7681" max="7681" width="27.7109375" style="16" customWidth="1"/>
    <col min="7682" max="7682" width="23.140625" style="16" customWidth="1"/>
    <col min="7683" max="7683" width="20.28515625" style="16" customWidth="1"/>
    <col min="7684" max="7684" width="5.140625" style="16" customWidth="1"/>
    <col min="7685" max="7685" width="3.42578125" style="16" customWidth="1"/>
    <col min="7686" max="7686" width="4.42578125" style="16" customWidth="1"/>
    <col min="7687" max="7936" width="9.140625" style="16"/>
    <col min="7937" max="7937" width="27.7109375" style="16" customWidth="1"/>
    <col min="7938" max="7938" width="23.140625" style="16" customWidth="1"/>
    <col min="7939" max="7939" width="20.28515625" style="16" customWidth="1"/>
    <col min="7940" max="7940" width="5.140625" style="16" customWidth="1"/>
    <col min="7941" max="7941" width="3.42578125" style="16" customWidth="1"/>
    <col min="7942" max="7942" width="4.42578125" style="16" customWidth="1"/>
    <col min="7943" max="8192" width="9.140625" style="16"/>
    <col min="8193" max="8193" width="27.7109375" style="16" customWidth="1"/>
    <col min="8194" max="8194" width="23.140625" style="16" customWidth="1"/>
    <col min="8195" max="8195" width="20.28515625" style="16" customWidth="1"/>
    <col min="8196" max="8196" width="5.140625" style="16" customWidth="1"/>
    <col min="8197" max="8197" width="3.42578125" style="16" customWidth="1"/>
    <col min="8198" max="8198" width="4.42578125" style="16" customWidth="1"/>
    <col min="8199" max="8448" width="9.140625" style="16"/>
    <col min="8449" max="8449" width="27.7109375" style="16" customWidth="1"/>
    <col min="8450" max="8450" width="23.140625" style="16" customWidth="1"/>
    <col min="8451" max="8451" width="20.28515625" style="16" customWidth="1"/>
    <col min="8452" max="8452" width="5.140625" style="16" customWidth="1"/>
    <col min="8453" max="8453" width="3.42578125" style="16" customWidth="1"/>
    <col min="8454" max="8454" width="4.42578125" style="16" customWidth="1"/>
    <col min="8455" max="8704" width="9.140625" style="16"/>
    <col min="8705" max="8705" width="27.7109375" style="16" customWidth="1"/>
    <col min="8706" max="8706" width="23.140625" style="16" customWidth="1"/>
    <col min="8707" max="8707" width="20.28515625" style="16" customWidth="1"/>
    <col min="8708" max="8708" width="5.140625" style="16" customWidth="1"/>
    <col min="8709" max="8709" width="3.42578125" style="16" customWidth="1"/>
    <col min="8710" max="8710" width="4.42578125" style="16" customWidth="1"/>
    <col min="8711" max="8960" width="9.140625" style="16"/>
    <col min="8961" max="8961" width="27.7109375" style="16" customWidth="1"/>
    <col min="8962" max="8962" width="23.140625" style="16" customWidth="1"/>
    <col min="8963" max="8963" width="20.28515625" style="16" customWidth="1"/>
    <col min="8964" max="8964" width="5.140625" style="16" customWidth="1"/>
    <col min="8965" max="8965" width="3.42578125" style="16" customWidth="1"/>
    <col min="8966" max="8966" width="4.42578125" style="16" customWidth="1"/>
    <col min="8967" max="9216" width="9.140625" style="16"/>
    <col min="9217" max="9217" width="27.7109375" style="16" customWidth="1"/>
    <col min="9218" max="9218" width="23.140625" style="16" customWidth="1"/>
    <col min="9219" max="9219" width="20.28515625" style="16" customWidth="1"/>
    <col min="9220" max="9220" width="5.140625" style="16" customWidth="1"/>
    <col min="9221" max="9221" width="3.42578125" style="16" customWidth="1"/>
    <col min="9222" max="9222" width="4.42578125" style="16" customWidth="1"/>
    <col min="9223" max="9472" width="9.140625" style="16"/>
    <col min="9473" max="9473" width="27.7109375" style="16" customWidth="1"/>
    <col min="9474" max="9474" width="23.140625" style="16" customWidth="1"/>
    <col min="9475" max="9475" width="20.28515625" style="16" customWidth="1"/>
    <col min="9476" max="9476" width="5.140625" style="16" customWidth="1"/>
    <col min="9477" max="9477" width="3.42578125" style="16" customWidth="1"/>
    <col min="9478" max="9478" width="4.42578125" style="16" customWidth="1"/>
    <col min="9479" max="9728" width="9.140625" style="16"/>
    <col min="9729" max="9729" width="27.7109375" style="16" customWidth="1"/>
    <col min="9730" max="9730" width="23.140625" style="16" customWidth="1"/>
    <col min="9731" max="9731" width="20.28515625" style="16" customWidth="1"/>
    <col min="9732" max="9732" width="5.140625" style="16" customWidth="1"/>
    <col min="9733" max="9733" width="3.42578125" style="16" customWidth="1"/>
    <col min="9734" max="9734" width="4.42578125" style="16" customWidth="1"/>
    <col min="9735" max="9984" width="9.140625" style="16"/>
    <col min="9985" max="9985" width="27.7109375" style="16" customWidth="1"/>
    <col min="9986" max="9986" width="23.140625" style="16" customWidth="1"/>
    <col min="9987" max="9987" width="20.28515625" style="16" customWidth="1"/>
    <col min="9988" max="9988" width="5.140625" style="16" customWidth="1"/>
    <col min="9989" max="9989" width="3.42578125" style="16" customWidth="1"/>
    <col min="9990" max="9990" width="4.42578125" style="16" customWidth="1"/>
    <col min="9991" max="10240" width="9.140625" style="16"/>
    <col min="10241" max="10241" width="27.7109375" style="16" customWidth="1"/>
    <col min="10242" max="10242" width="23.140625" style="16" customWidth="1"/>
    <col min="10243" max="10243" width="20.28515625" style="16" customWidth="1"/>
    <col min="10244" max="10244" width="5.140625" style="16" customWidth="1"/>
    <col min="10245" max="10245" width="3.42578125" style="16" customWidth="1"/>
    <col min="10246" max="10246" width="4.42578125" style="16" customWidth="1"/>
    <col min="10247" max="10496" width="9.140625" style="16"/>
    <col min="10497" max="10497" width="27.7109375" style="16" customWidth="1"/>
    <col min="10498" max="10498" width="23.140625" style="16" customWidth="1"/>
    <col min="10499" max="10499" width="20.28515625" style="16" customWidth="1"/>
    <col min="10500" max="10500" width="5.140625" style="16" customWidth="1"/>
    <col min="10501" max="10501" width="3.42578125" style="16" customWidth="1"/>
    <col min="10502" max="10502" width="4.42578125" style="16" customWidth="1"/>
    <col min="10503" max="10752" width="9.140625" style="16"/>
    <col min="10753" max="10753" width="27.7109375" style="16" customWidth="1"/>
    <col min="10754" max="10754" width="23.140625" style="16" customWidth="1"/>
    <col min="10755" max="10755" width="20.28515625" style="16" customWidth="1"/>
    <col min="10756" max="10756" width="5.140625" style="16" customWidth="1"/>
    <col min="10757" max="10757" width="3.42578125" style="16" customWidth="1"/>
    <col min="10758" max="10758" width="4.42578125" style="16" customWidth="1"/>
    <col min="10759" max="11008" width="9.140625" style="16"/>
    <col min="11009" max="11009" width="27.7109375" style="16" customWidth="1"/>
    <col min="11010" max="11010" width="23.140625" style="16" customWidth="1"/>
    <col min="11011" max="11011" width="20.28515625" style="16" customWidth="1"/>
    <col min="11012" max="11012" width="5.140625" style="16" customWidth="1"/>
    <col min="11013" max="11013" width="3.42578125" style="16" customWidth="1"/>
    <col min="11014" max="11014" width="4.42578125" style="16" customWidth="1"/>
    <col min="11015" max="11264" width="9.140625" style="16"/>
    <col min="11265" max="11265" width="27.7109375" style="16" customWidth="1"/>
    <col min="11266" max="11266" width="23.140625" style="16" customWidth="1"/>
    <col min="11267" max="11267" width="20.28515625" style="16" customWidth="1"/>
    <col min="11268" max="11268" width="5.140625" style="16" customWidth="1"/>
    <col min="11269" max="11269" width="3.42578125" style="16" customWidth="1"/>
    <col min="11270" max="11270" width="4.42578125" style="16" customWidth="1"/>
    <col min="11271" max="11520" width="9.140625" style="16"/>
    <col min="11521" max="11521" width="27.7109375" style="16" customWidth="1"/>
    <col min="11522" max="11522" width="23.140625" style="16" customWidth="1"/>
    <col min="11523" max="11523" width="20.28515625" style="16" customWidth="1"/>
    <col min="11524" max="11524" width="5.140625" style="16" customWidth="1"/>
    <col min="11525" max="11525" width="3.42578125" style="16" customWidth="1"/>
    <col min="11526" max="11526" width="4.42578125" style="16" customWidth="1"/>
    <col min="11527" max="11776" width="9.140625" style="16"/>
    <col min="11777" max="11777" width="27.7109375" style="16" customWidth="1"/>
    <col min="11778" max="11778" width="23.140625" style="16" customWidth="1"/>
    <col min="11779" max="11779" width="20.28515625" style="16" customWidth="1"/>
    <col min="11780" max="11780" width="5.140625" style="16" customWidth="1"/>
    <col min="11781" max="11781" width="3.42578125" style="16" customWidth="1"/>
    <col min="11782" max="11782" width="4.42578125" style="16" customWidth="1"/>
    <col min="11783" max="12032" width="9.140625" style="16"/>
    <col min="12033" max="12033" width="27.7109375" style="16" customWidth="1"/>
    <col min="12034" max="12034" width="23.140625" style="16" customWidth="1"/>
    <col min="12035" max="12035" width="20.28515625" style="16" customWidth="1"/>
    <col min="12036" max="12036" width="5.140625" style="16" customWidth="1"/>
    <col min="12037" max="12037" width="3.42578125" style="16" customWidth="1"/>
    <col min="12038" max="12038" width="4.42578125" style="16" customWidth="1"/>
    <col min="12039" max="12288" width="9.140625" style="16"/>
    <col min="12289" max="12289" width="27.7109375" style="16" customWidth="1"/>
    <col min="12290" max="12290" width="23.140625" style="16" customWidth="1"/>
    <col min="12291" max="12291" width="20.28515625" style="16" customWidth="1"/>
    <col min="12292" max="12292" width="5.140625" style="16" customWidth="1"/>
    <col min="12293" max="12293" width="3.42578125" style="16" customWidth="1"/>
    <col min="12294" max="12294" width="4.42578125" style="16" customWidth="1"/>
    <col min="12295" max="12544" width="9.140625" style="16"/>
    <col min="12545" max="12545" width="27.7109375" style="16" customWidth="1"/>
    <col min="12546" max="12546" width="23.140625" style="16" customWidth="1"/>
    <col min="12547" max="12547" width="20.28515625" style="16" customWidth="1"/>
    <col min="12548" max="12548" width="5.140625" style="16" customWidth="1"/>
    <col min="12549" max="12549" width="3.42578125" style="16" customWidth="1"/>
    <col min="12550" max="12550" width="4.42578125" style="16" customWidth="1"/>
    <col min="12551" max="12800" width="9.140625" style="16"/>
    <col min="12801" max="12801" width="27.7109375" style="16" customWidth="1"/>
    <col min="12802" max="12802" width="23.140625" style="16" customWidth="1"/>
    <col min="12803" max="12803" width="20.28515625" style="16" customWidth="1"/>
    <col min="12804" max="12804" width="5.140625" style="16" customWidth="1"/>
    <col min="12805" max="12805" width="3.42578125" style="16" customWidth="1"/>
    <col min="12806" max="12806" width="4.42578125" style="16" customWidth="1"/>
    <col min="12807" max="13056" width="9.140625" style="16"/>
    <col min="13057" max="13057" width="27.7109375" style="16" customWidth="1"/>
    <col min="13058" max="13058" width="23.140625" style="16" customWidth="1"/>
    <col min="13059" max="13059" width="20.28515625" style="16" customWidth="1"/>
    <col min="13060" max="13060" width="5.140625" style="16" customWidth="1"/>
    <col min="13061" max="13061" width="3.42578125" style="16" customWidth="1"/>
    <col min="13062" max="13062" width="4.42578125" style="16" customWidth="1"/>
    <col min="13063" max="13312" width="9.140625" style="16"/>
    <col min="13313" max="13313" width="27.7109375" style="16" customWidth="1"/>
    <col min="13314" max="13314" width="23.140625" style="16" customWidth="1"/>
    <col min="13315" max="13315" width="20.28515625" style="16" customWidth="1"/>
    <col min="13316" max="13316" width="5.140625" style="16" customWidth="1"/>
    <col min="13317" max="13317" width="3.42578125" style="16" customWidth="1"/>
    <col min="13318" max="13318" width="4.42578125" style="16" customWidth="1"/>
    <col min="13319" max="13568" width="9.140625" style="16"/>
    <col min="13569" max="13569" width="27.7109375" style="16" customWidth="1"/>
    <col min="13570" max="13570" width="23.140625" style="16" customWidth="1"/>
    <col min="13571" max="13571" width="20.28515625" style="16" customWidth="1"/>
    <col min="13572" max="13572" width="5.140625" style="16" customWidth="1"/>
    <col min="13573" max="13573" width="3.42578125" style="16" customWidth="1"/>
    <col min="13574" max="13574" width="4.42578125" style="16" customWidth="1"/>
    <col min="13575" max="13824" width="9.140625" style="16"/>
    <col min="13825" max="13825" width="27.7109375" style="16" customWidth="1"/>
    <col min="13826" max="13826" width="23.140625" style="16" customWidth="1"/>
    <col min="13827" max="13827" width="20.28515625" style="16" customWidth="1"/>
    <col min="13828" max="13828" width="5.140625" style="16" customWidth="1"/>
    <col min="13829" max="13829" width="3.42578125" style="16" customWidth="1"/>
    <col min="13830" max="13830" width="4.42578125" style="16" customWidth="1"/>
    <col min="13831" max="14080" width="9.140625" style="16"/>
    <col min="14081" max="14081" width="27.7109375" style="16" customWidth="1"/>
    <col min="14082" max="14082" width="23.140625" style="16" customWidth="1"/>
    <col min="14083" max="14083" width="20.28515625" style="16" customWidth="1"/>
    <col min="14084" max="14084" width="5.140625" style="16" customWidth="1"/>
    <col min="14085" max="14085" width="3.42578125" style="16" customWidth="1"/>
    <col min="14086" max="14086" width="4.42578125" style="16" customWidth="1"/>
    <col min="14087" max="14336" width="9.140625" style="16"/>
    <col min="14337" max="14337" width="27.7109375" style="16" customWidth="1"/>
    <col min="14338" max="14338" width="23.140625" style="16" customWidth="1"/>
    <col min="14339" max="14339" width="20.28515625" style="16" customWidth="1"/>
    <col min="14340" max="14340" width="5.140625" style="16" customWidth="1"/>
    <col min="14341" max="14341" width="3.42578125" style="16" customWidth="1"/>
    <col min="14342" max="14342" width="4.42578125" style="16" customWidth="1"/>
    <col min="14343" max="14592" width="9.140625" style="16"/>
    <col min="14593" max="14593" width="27.7109375" style="16" customWidth="1"/>
    <col min="14594" max="14594" width="23.140625" style="16" customWidth="1"/>
    <col min="14595" max="14595" width="20.28515625" style="16" customWidth="1"/>
    <col min="14596" max="14596" width="5.140625" style="16" customWidth="1"/>
    <col min="14597" max="14597" width="3.42578125" style="16" customWidth="1"/>
    <col min="14598" max="14598" width="4.42578125" style="16" customWidth="1"/>
    <col min="14599" max="14848" width="9.140625" style="16"/>
    <col min="14849" max="14849" width="27.7109375" style="16" customWidth="1"/>
    <col min="14850" max="14850" width="23.140625" style="16" customWidth="1"/>
    <col min="14851" max="14851" width="20.28515625" style="16" customWidth="1"/>
    <col min="14852" max="14852" width="5.140625" style="16" customWidth="1"/>
    <col min="14853" max="14853" width="3.42578125" style="16" customWidth="1"/>
    <col min="14854" max="14854" width="4.42578125" style="16" customWidth="1"/>
    <col min="14855" max="15104" width="9.140625" style="16"/>
    <col min="15105" max="15105" width="27.7109375" style="16" customWidth="1"/>
    <col min="15106" max="15106" width="23.140625" style="16" customWidth="1"/>
    <col min="15107" max="15107" width="20.28515625" style="16" customWidth="1"/>
    <col min="15108" max="15108" width="5.140625" style="16" customWidth="1"/>
    <col min="15109" max="15109" width="3.42578125" style="16" customWidth="1"/>
    <col min="15110" max="15110" width="4.42578125" style="16" customWidth="1"/>
    <col min="15111" max="15360" width="9.140625" style="16"/>
    <col min="15361" max="15361" width="27.7109375" style="16" customWidth="1"/>
    <col min="15362" max="15362" width="23.140625" style="16" customWidth="1"/>
    <col min="15363" max="15363" width="20.28515625" style="16" customWidth="1"/>
    <col min="15364" max="15364" width="5.140625" style="16" customWidth="1"/>
    <col min="15365" max="15365" width="3.42578125" style="16" customWidth="1"/>
    <col min="15366" max="15366" width="4.42578125" style="16" customWidth="1"/>
    <col min="15367" max="15616" width="9.140625" style="16"/>
    <col min="15617" max="15617" width="27.7109375" style="16" customWidth="1"/>
    <col min="15618" max="15618" width="23.140625" style="16" customWidth="1"/>
    <col min="15619" max="15619" width="20.28515625" style="16" customWidth="1"/>
    <col min="15620" max="15620" width="5.140625" style="16" customWidth="1"/>
    <col min="15621" max="15621" width="3.42578125" style="16" customWidth="1"/>
    <col min="15622" max="15622" width="4.42578125" style="16" customWidth="1"/>
    <col min="15623" max="15872" width="9.140625" style="16"/>
    <col min="15873" max="15873" width="27.7109375" style="16" customWidth="1"/>
    <col min="15874" max="15874" width="23.140625" style="16" customWidth="1"/>
    <col min="15875" max="15875" width="20.28515625" style="16" customWidth="1"/>
    <col min="15876" max="15876" width="5.140625" style="16" customWidth="1"/>
    <col min="15877" max="15877" width="3.42578125" style="16" customWidth="1"/>
    <col min="15878" max="15878" width="4.42578125" style="16" customWidth="1"/>
    <col min="15879" max="16128" width="9.140625" style="16"/>
    <col min="16129" max="16129" width="27.7109375" style="16" customWidth="1"/>
    <col min="16130" max="16130" width="23.140625" style="16" customWidth="1"/>
    <col min="16131" max="16131" width="20.28515625" style="16" customWidth="1"/>
    <col min="16132" max="16132" width="5.140625" style="16" customWidth="1"/>
    <col min="16133" max="16133" width="3.42578125" style="16" customWidth="1"/>
    <col min="16134" max="16134" width="4.42578125" style="16" customWidth="1"/>
    <col min="16135" max="16384" width="9.140625" style="16"/>
  </cols>
  <sheetData>
    <row r="1" spans="1:4" x14ac:dyDescent="0.25">
      <c r="A1" s="67"/>
      <c r="B1" s="43"/>
      <c r="C1" s="43"/>
      <c r="D1" s="43"/>
    </row>
    <row r="2" spans="1:4" x14ac:dyDescent="0.25">
      <c r="A2" s="43"/>
      <c r="B2" s="43"/>
      <c r="C2" s="43"/>
      <c r="D2" s="43"/>
    </row>
    <row r="3" spans="1:4" x14ac:dyDescent="0.25">
      <c r="A3" s="43" t="s">
        <v>108</v>
      </c>
      <c r="B3" s="43">
        <v>180</v>
      </c>
      <c r="C3" s="43"/>
      <c r="D3" s="43"/>
    </row>
    <row r="4" spans="1:4" x14ac:dyDescent="0.25">
      <c r="A4" s="43" t="s">
        <v>109</v>
      </c>
      <c r="B4" s="74">
        <v>9.6</v>
      </c>
      <c r="C4" s="43"/>
      <c r="D4" s="43"/>
    </row>
    <row r="5" spans="1:4" x14ac:dyDescent="0.25">
      <c r="A5" s="43" t="s">
        <v>110</v>
      </c>
      <c r="B5" s="74">
        <v>3.8</v>
      </c>
      <c r="C5" s="43"/>
      <c r="D5" s="43"/>
    </row>
    <row r="6" spans="1:4" x14ac:dyDescent="0.25">
      <c r="A6" s="43"/>
      <c r="B6" s="43"/>
      <c r="C6" s="43"/>
      <c r="D6" s="43"/>
    </row>
    <row r="7" spans="1:4" x14ac:dyDescent="0.25">
      <c r="A7" s="43" t="s">
        <v>9</v>
      </c>
      <c r="B7" s="44">
        <f>B3*B4</f>
        <v>1728</v>
      </c>
      <c r="C7" s="43"/>
      <c r="D7" s="43"/>
    </row>
    <row r="8" spans="1:4" x14ac:dyDescent="0.25">
      <c r="A8" s="43" t="s">
        <v>111</v>
      </c>
      <c r="B8" s="44">
        <f>B3*B5</f>
        <v>684</v>
      </c>
      <c r="C8" s="43"/>
      <c r="D8" s="43"/>
    </row>
    <row r="9" spans="1:4" x14ac:dyDescent="0.25">
      <c r="A9" s="43" t="s">
        <v>3</v>
      </c>
      <c r="B9" s="44">
        <f>B7-B8</f>
        <v>1044</v>
      </c>
      <c r="C9" s="83">
        <f>B9/B7</f>
        <v>0.60416666666666663</v>
      </c>
      <c r="D9" s="43"/>
    </row>
    <row r="10" spans="1:4" x14ac:dyDescent="0.25">
      <c r="A10" s="43"/>
      <c r="B10" s="43"/>
      <c r="C10" s="43"/>
      <c r="D10" s="43"/>
    </row>
    <row r="11" spans="1:4" x14ac:dyDescent="0.25">
      <c r="A11" s="67" t="s">
        <v>112</v>
      </c>
      <c r="B11" s="43"/>
      <c r="C11" s="43"/>
      <c r="D11" s="43"/>
    </row>
    <row r="12" spans="1:4" x14ac:dyDescent="0.25">
      <c r="A12" s="43"/>
      <c r="B12" s="43"/>
      <c r="C12" s="43"/>
      <c r="D12" s="43"/>
    </row>
    <row r="13" spans="1:4" x14ac:dyDescent="0.25">
      <c r="A13" s="43" t="s">
        <v>108</v>
      </c>
      <c r="B13" s="43">
        <f>180*1.1</f>
        <v>198.00000000000003</v>
      </c>
      <c r="C13" s="43"/>
      <c r="D13" s="43"/>
    </row>
    <row r="14" spans="1:4" x14ac:dyDescent="0.25">
      <c r="A14" s="43" t="s">
        <v>109</v>
      </c>
      <c r="B14" s="74">
        <v>9</v>
      </c>
      <c r="C14" s="43"/>
      <c r="D14" s="43"/>
    </row>
    <row r="15" spans="1:4" x14ac:dyDescent="0.25">
      <c r="A15" s="43" t="s">
        <v>110</v>
      </c>
      <c r="B15" s="74">
        <v>3.8</v>
      </c>
      <c r="C15" s="43"/>
      <c r="D15" s="43"/>
    </row>
    <row r="16" spans="1:4" x14ac:dyDescent="0.25">
      <c r="A16" s="43"/>
      <c r="B16" s="43"/>
      <c r="C16" s="43"/>
      <c r="D16" s="43"/>
    </row>
    <row r="17" spans="1:6" x14ac:dyDescent="0.25">
      <c r="A17" s="43" t="s">
        <v>9</v>
      </c>
      <c r="B17" s="44">
        <f>B13*B14</f>
        <v>1782.0000000000002</v>
      </c>
      <c r="C17" s="43"/>
      <c r="D17" s="43"/>
    </row>
    <row r="18" spans="1:6" x14ac:dyDescent="0.25">
      <c r="A18" s="43" t="s">
        <v>111</v>
      </c>
      <c r="B18" s="44">
        <f>B15*B13</f>
        <v>752.40000000000009</v>
      </c>
      <c r="C18" s="43"/>
      <c r="D18" s="43"/>
    </row>
    <row r="19" spans="1:6" x14ac:dyDescent="0.25">
      <c r="A19" s="43" t="s">
        <v>3</v>
      </c>
      <c r="B19" s="44">
        <f>B17-B18</f>
        <v>1029.6000000000001</v>
      </c>
      <c r="C19" s="83">
        <f>B19/B17</f>
        <v>0.57777777777777783</v>
      </c>
      <c r="D19" s="43"/>
      <c r="F19" s="17"/>
    </row>
    <row r="20" spans="1:6" x14ac:dyDescent="0.25">
      <c r="A20" s="43"/>
      <c r="B20" s="43"/>
      <c r="C20" s="43"/>
      <c r="D20" s="43"/>
    </row>
    <row r="22" spans="1:6" x14ac:dyDescent="0.25">
      <c r="A22" s="15" t="s">
        <v>113</v>
      </c>
    </row>
    <row r="23" spans="1:6" x14ac:dyDescent="0.25">
      <c r="A23" s="16" t="s">
        <v>163</v>
      </c>
    </row>
  </sheetData>
  <sheetProtection password="A166" sheet="1" formatCells="0" formatColumns="0" formatRows="0" insertColumns="0" insertRows="0" insertHyperlinks="0" deleteColumns="0" deleteRows="0" sort="0" autoFilter="0" pivotTables="0"/>
  <pageMargins left="0.75" right="0.75" top="1" bottom="1" header="0.4921259845" footer="0.4921259845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activeCell="F35" sqref="F35"/>
    </sheetView>
  </sheetViews>
  <sheetFormatPr defaultRowHeight="20.25" x14ac:dyDescent="0.3"/>
  <cols>
    <col min="1" max="1" width="36.7109375" style="12" customWidth="1"/>
    <col min="2" max="2" width="25.28515625" style="12" customWidth="1"/>
    <col min="3" max="3" width="10" style="12" bestFit="1" customWidth="1"/>
    <col min="4" max="256" width="9.140625" style="12"/>
    <col min="257" max="257" width="36.7109375" style="12" customWidth="1"/>
    <col min="258" max="258" width="25.28515625" style="12" customWidth="1"/>
    <col min="259" max="512" width="9.140625" style="12"/>
    <col min="513" max="513" width="36.7109375" style="12" customWidth="1"/>
    <col min="514" max="514" width="25.28515625" style="12" customWidth="1"/>
    <col min="515" max="768" width="9.140625" style="12"/>
    <col min="769" max="769" width="36.7109375" style="12" customWidth="1"/>
    <col min="770" max="770" width="25.28515625" style="12" customWidth="1"/>
    <col min="771" max="1024" width="9.140625" style="12"/>
    <col min="1025" max="1025" width="36.7109375" style="12" customWidth="1"/>
    <col min="1026" max="1026" width="25.28515625" style="12" customWidth="1"/>
    <col min="1027" max="1280" width="9.140625" style="12"/>
    <col min="1281" max="1281" width="36.7109375" style="12" customWidth="1"/>
    <col min="1282" max="1282" width="25.28515625" style="12" customWidth="1"/>
    <col min="1283" max="1536" width="9.140625" style="12"/>
    <col min="1537" max="1537" width="36.7109375" style="12" customWidth="1"/>
    <col min="1538" max="1538" width="25.28515625" style="12" customWidth="1"/>
    <col min="1539" max="1792" width="9.140625" style="12"/>
    <col min="1793" max="1793" width="36.7109375" style="12" customWidth="1"/>
    <col min="1794" max="1794" width="25.28515625" style="12" customWidth="1"/>
    <col min="1795" max="2048" width="9.140625" style="12"/>
    <col min="2049" max="2049" width="36.7109375" style="12" customWidth="1"/>
    <col min="2050" max="2050" width="25.28515625" style="12" customWidth="1"/>
    <col min="2051" max="2304" width="9.140625" style="12"/>
    <col min="2305" max="2305" width="36.7109375" style="12" customWidth="1"/>
    <col min="2306" max="2306" width="25.28515625" style="12" customWidth="1"/>
    <col min="2307" max="2560" width="9.140625" style="12"/>
    <col min="2561" max="2561" width="36.7109375" style="12" customWidth="1"/>
    <col min="2562" max="2562" width="25.28515625" style="12" customWidth="1"/>
    <col min="2563" max="2816" width="9.140625" style="12"/>
    <col min="2817" max="2817" width="36.7109375" style="12" customWidth="1"/>
    <col min="2818" max="2818" width="25.28515625" style="12" customWidth="1"/>
    <col min="2819" max="3072" width="9.140625" style="12"/>
    <col min="3073" max="3073" width="36.7109375" style="12" customWidth="1"/>
    <col min="3074" max="3074" width="25.28515625" style="12" customWidth="1"/>
    <col min="3075" max="3328" width="9.140625" style="12"/>
    <col min="3329" max="3329" width="36.7109375" style="12" customWidth="1"/>
    <col min="3330" max="3330" width="25.28515625" style="12" customWidth="1"/>
    <col min="3331" max="3584" width="9.140625" style="12"/>
    <col min="3585" max="3585" width="36.7109375" style="12" customWidth="1"/>
    <col min="3586" max="3586" width="25.28515625" style="12" customWidth="1"/>
    <col min="3587" max="3840" width="9.140625" style="12"/>
    <col min="3841" max="3841" width="36.7109375" style="12" customWidth="1"/>
    <col min="3842" max="3842" width="25.28515625" style="12" customWidth="1"/>
    <col min="3843" max="4096" width="9.140625" style="12"/>
    <col min="4097" max="4097" width="36.7109375" style="12" customWidth="1"/>
    <col min="4098" max="4098" width="25.28515625" style="12" customWidth="1"/>
    <col min="4099" max="4352" width="9.140625" style="12"/>
    <col min="4353" max="4353" width="36.7109375" style="12" customWidth="1"/>
    <col min="4354" max="4354" width="25.28515625" style="12" customWidth="1"/>
    <col min="4355" max="4608" width="9.140625" style="12"/>
    <col min="4609" max="4609" width="36.7109375" style="12" customWidth="1"/>
    <col min="4610" max="4610" width="25.28515625" style="12" customWidth="1"/>
    <col min="4611" max="4864" width="9.140625" style="12"/>
    <col min="4865" max="4865" width="36.7109375" style="12" customWidth="1"/>
    <col min="4866" max="4866" width="25.28515625" style="12" customWidth="1"/>
    <col min="4867" max="5120" width="9.140625" style="12"/>
    <col min="5121" max="5121" width="36.7109375" style="12" customWidth="1"/>
    <col min="5122" max="5122" width="25.28515625" style="12" customWidth="1"/>
    <col min="5123" max="5376" width="9.140625" style="12"/>
    <col min="5377" max="5377" width="36.7109375" style="12" customWidth="1"/>
    <col min="5378" max="5378" width="25.28515625" style="12" customWidth="1"/>
    <col min="5379" max="5632" width="9.140625" style="12"/>
    <col min="5633" max="5633" width="36.7109375" style="12" customWidth="1"/>
    <col min="5634" max="5634" width="25.28515625" style="12" customWidth="1"/>
    <col min="5635" max="5888" width="9.140625" style="12"/>
    <col min="5889" max="5889" width="36.7109375" style="12" customWidth="1"/>
    <col min="5890" max="5890" width="25.28515625" style="12" customWidth="1"/>
    <col min="5891" max="6144" width="9.140625" style="12"/>
    <col min="6145" max="6145" width="36.7109375" style="12" customWidth="1"/>
    <col min="6146" max="6146" width="25.28515625" style="12" customWidth="1"/>
    <col min="6147" max="6400" width="9.140625" style="12"/>
    <col min="6401" max="6401" width="36.7109375" style="12" customWidth="1"/>
    <col min="6402" max="6402" width="25.28515625" style="12" customWidth="1"/>
    <col min="6403" max="6656" width="9.140625" style="12"/>
    <col min="6657" max="6657" width="36.7109375" style="12" customWidth="1"/>
    <col min="6658" max="6658" width="25.28515625" style="12" customWidth="1"/>
    <col min="6659" max="6912" width="9.140625" style="12"/>
    <col min="6913" max="6913" width="36.7109375" style="12" customWidth="1"/>
    <col min="6914" max="6914" width="25.28515625" style="12" customWidth="1"/>
    <col min="6915" max="7168" width="9.140625" style="12"/>
    <col min="7169" max="7169" width="36.7109375" style="12" customWidth="1"/>
    <col min="7170" max="7170" width="25.28515625" style="12" customWidth="1"/>
    <col min="7171" max="7424" width="9.140625" style="12"/>
    <col min="7425" max="7425" width="36.7109375" style="12" customWidth="1"/>
    <col min="7426" max="7426" width="25.28515625" style="12" customWidth="1"/>
    <col min="7427" max="7680" width="9.140625" style="12"/>
    <col min="7681" max="7681" width="36.7109375" style="12" customWidth="1"/>
    <col min="7682" max="7682" width="25.28515625" style="12" customWidth="1"/>
    <col min="7683" max="7936" width="9.140625" style="12"/>
    <col min="7937" max="7937" width="36.7109375" style="12" customWidth="1"/>
    <col min="7938" max="7938" width="25.28515625" style="12" customWidth="1"/>
    <col min="7939" max="8192" width="9.140625" style="12"/>
    <col min="8193" max="8193" width="36.7109375" style="12" customWidth="1"/>
    <col min="8194" max="8194" width="25.28515625" style="12" customWidth="1"/>
    <col min="8195" max="8448" width="9.140625" style="12"/>
    <col min="8449" max="8449" width="36.7109375" style="12" customWidth="1"/>
    <col min="8450" max="8450" width="25.28515625" style="12" customWidth="1"/>
    <col min="8451" max="8704" width="9.140625" style="12"/>
    <col min="8705" max="8705" width="36.7109375" style="12" customWidth="1"/>
    <col min="8706" max="8706" width="25.28515625" style="12" customWidth="1"/>
    <col min="8707" max="8960" width="9.140625" style="12"/>
    <col min="8961" max="8961" width="36.7109375" style="12" customWidth="1"/>
    <col min="8962" max="8962" width="25.28515625" style="12" customWidth="1"/>
    <col min="8963" max="9216" width="9.140625" style="12"/>
    <col min="9217" max="9217" width="36.7109375" style="12" customWidth="1"/>
    <col min="9218" max="9218" width="25.28515625" style="12" customWidth="1"/>
    <col min="9219" max="9472" width="9.140625" style="12"/>
    <col min="9473" max="9473" width="36.7109375" style="12" customWidth="1"/>
    <col min="9474" max="9474" width="25.28515625" style="12" customWidth="1"/>
    <col min="9475" max="9728" width="9.140625" style="12"/>
    <col min="9729" max="9729" width="36.7109375" style="12" customWidth="1"/>
    <col min="9730" max="9730" width="25.28515625" style="12" customWidth="1"/>
    <col min="9731" max="9984" width="9.140625" style="12"/>
    <col min="9985" max="9985" width="36.7109375" style="12" customWidth="1"/>
    <col min="9986" max="9986" width="25.28515625" style="12" customWidth="1"/>
    <col min="9987" max="10240" width="9.140625" style="12"/>
    <col min="10241" max="10241" width="36.7109375" style="12" customWidth="1"/>
    <col min="10242" max="10242" width="25.28515625" style="12" customWidth="1"/>
    <col min="10243" max="10496" width="9.140625" style="12"/>
    <col min="10497" max="10497" width="36.7109375" style="12" customWidth="1"/>
    <col min="10498" max="10498" width="25.28515625" style="12" customWidth="1"/>
    <col min="10499" max="10752" width="9.140625" style="12"/>
    <col min="10753" max="10753" width="36.7109375" style="12" customWidth="1"/>
    <col min="10754" max="10754" width="25.28515625" style="12" customWidth="1"/>
    <col min="10755" max="11008" width="9.140625" style="12"/>
    <col min="11009" max="11009" width="36.7109375" style="12" customWidth="1"/>
    <col min="11010" max="11010" width="25.28515625" style="12" customWidth="1"/>
    <col min="11011" max="11264" width="9.140625" style="12"/>
    <col min="11265" max="11265" width="36.7109375" style="12" customWidth="1"/>
    <col min="11266" max="11266" width="25.28515625" style="12" customWidth="1"/>
    <col min="11267" max="11520" width="9.140625" style="12"/>
    <col min="11521" max="11521" width="36.7109375" style="12" customWidth="1"/>
    <col min="11522" max="11522" width="25.28515625" style="12" customWidth="1"/>
    <col min="11523" max="11776" width="9.140625" style="12"/>
    <col min="11777" max="11777" width="36.7109375" style="12" customWidth="1"/>
    <col min="11778" max="11778" width="25.28515625" style="12" customWidth="1"/>
    <col min="11779" max="12032" width="9.140625" style="12"/>
    <col min="12033" max="12033" width="36.7109375" style="12" customWidth="1"/>
    <col min="12034" max="12034" width="25.28515625" style="12" customWidth="1"/>
    <col min="12035" max="12288" width="9.140625" style="12"/>
    <col min="12289" max="12289" width="36.7109375" style="12" customWidth="1"/>
    <col min="12290" max="12290" width="25.28515625" style="12" customWidth="1"/>
    <col min="12291" max="12544" width="9.140625" style="12"/>
    <col min="12545" max="12545" width="36.7109375" style="12" customWidth="1"/>
    <col min="12546" max="12546" width="25.28515625" style="12" customWidth="1"/>
    <col min="12547" max="12800" width="9.140625" style="12"/>
    <col min="12801" max="12801" width="36.7109375" style="12" customWidth="1"/>
    <col min="12802" max="12802" width="25.28515625" style="12" customWidth="1"/>
    <col min="12803" max="13056" width="9.140625" style="12"/>
    <col min="13057" max="13057" width="36.7109375" style="12" customWidth="1"/>
    <col min="13058" max="13058" width="25.28515625" style="12" customWidth="1"/>
    <col min="13059" max="13312" width="9.140625" style="12"/>
    <col min="13313" max="13313" width="36.7109375" style="12" customWidth="1"/>
    <col min="13314" max="13314" width="25.28515625" style="12" customWidth="1"/>
    <col min="13315" max="13568" width="9.140625" style="12"/>
    <col min="13569" max="13569" width="36.7109375" style="12" customWidth="1"/>
    <col min="13570" max="13570" width="25.28515625" style="12" customWidth="1"/>
    <col min="13571" max="13824" width="9.140625" style="12"/>
    <col min="13825" max="13825" width="36.7109375" style="12" customWidth="1"/>
    <col min="13826" max="13826" width="25.28515625" style="12" customWidth="1"/>
    <col min="13827" max="14080" width="9.140625" style="12"/>
    <col min="14081" max="14081" width="36.7109375" style="12" customWidth="1"/>
    <col min="14082" max="14082" width="25.28515625" style="12" customWidth="1"/>
    <col min="14083" max="14336" width="9.140625" style="12"/>
    <col min="14337" max="14337" width="36.7109375" style="12" customWidth="1"/>
    <col min="14338" max="14338" width="25.28515625" style="12" customWidth="1"/>
    <col min="14339" max="14592" width="9.140625" style="12"/>
    <col min="14593" max="14593" width="36.7109375" style="12" customWidth="1"/>
    <col min="14594" max="14594" width="25.28515625" style="12" customWidth="1"/>
    <col min="14595" max="14848" width="9.140625" style="12"/>
    <col min="14849" max="14849" width="36.7109375" style="12" customWidth="1"/>
    <col min="14850" max="14850" width="25.28515625" style="12" customWidth="1"/>
    <col min="14851" max="15104" width="9.140625" style="12"/>
    <col min="15105" max="15105" width="36.7109375" style="12" customWidth="1"/>
    <col min="15106" max="15106" width="25.28515625" style="12" customWidth="1"/>
    <col min="15107" max="15360" width="9.140625" style="12"/>
    <col min="15361" max="15361" width="36.7109375" style="12" customWidth="1"/>
    <col min="15362" max="15362" width="25.28515625" style="12" customWidth="1"/>
    <col min="15363" max="15616" width="9.140625" style="12"/>
    <col min="15617" max="15617" width="36.7109375" style="12" customWidth="1"/>
    <col min="15618" max="15618" width="25.28515625" style="12" customWidth="1"/>
    <col min="15619" max="15872" width="9.140625" style="12"/>
    <col min="15873" max="15873" width="36.7109375" style="12" customWidth="1"/>
    <col min="15874" max="15874" width="25.28515625" style="12" customWidth="1"/>
    <col min="15875" max="16128" width="9.140625" style="12"/>
    <col min="16129" max="16129" width="36.7109375" style="12" customWidth="1"/>
    <col min="16130" max="16130" width="25.28515625" style="12" customWidth="1"/>
    <col min="16131" max="16384" width="9.140625" style="12"/>
  </cols>
  <sheetData>
    <row r="1" spans="1:11" x14ac:dyDescent="0.3">
      <c r="A1" s="54"/>
      <c r="B1" s="54"/>
      <c r="C1" s="54"/>
    </row>
    <row r="2" spans="1:11" x14ac:dyDescent="0.3">
      <c r="A2" s="49"/>
      <c r="B2" s="49"/>
      <c r="C2" s="49"/>
    </row>
    <row r="4" spans="1:11" x14ac:dyDescent="0.3">
      <c r="A4" s="26" t="s">
        <v>9</v>
      </c>
      <c r="B4" s="84">
        <f>B6/C6</f>
        <v>53432.835820895518</v>
      </c>
      <c r="C4" s="55">
        <v>1</v>
      </c>
    </row>
    <row r="5" spans="1:11" x14ac:dyDescent="0.3">
      <c r="A5" s="26" t="s">
        <v>114</v>
      </c>
      <c r="B5" s="85">
        <f>B6-B4</f>
        <v>-17632.835820895518</v>
      </c>
    </row>
    <row r="6" spans="1:11" x14ac:dyDescent="0.3">
      <c r="A6" s="26" t="s">
        <v>165</v>
      </c>
      <c r="B6" s="84">
        <f>SUM(B7:B12)</f>
        <v>35800</v>
      </c>
      <c r="C6" s="55">
        <v>0.67</v>
      </c>
      <c r="F6" s="23"/>
      <c r="G6" s="24"/>
      <c r="H6" s="24"/>
      <c r="I6" s="24"/>
      <c r="J6" s="24"/>
      <c r="K6" s="24"/>
    </row>
    <row r="7" spans="1:11" x14ac:dyDescent="0.3">
      <c r="A7" s="26" t="s">
        <v>115</v>
      </c>
      <c r="B7" s="56">
        <v>19600</v>
      </c>
    </row>
    <row r="8" spans="1:11" x14ac:dyDescent="0.3">
      <c r="A8" s="26" t="s">
        <v>116</v>
      </c>
      <c r="B8" s="56">
        <v>5400</v>
      </c>
    </row>
    <row r="9" spans="1:11" x14ac:dyDescent="0.3">
      <c r="A9" s="26" t="s">
        <v>117</v>
      </c>
      <c r="B9" s="56">
        <v>3600</v>
      </c>
    </row>
    <row r="10" spans="1:11" x14ac:dyDescent="0.3">
      <c r="A10" s="26" t="s">
        <v>12</v>
      </c>
      <c r="B10" s="56">
        <v>1400</v>
      </c>
    </row>
    <row r="11" spans="1:11" x14ac:dyDescent="0.3">
      <c r="A11" s="26" t="s">
        <v>118</v>
      </c>
      <c r="B11" s="56">
        <v>1800</v>
      </c>
      <c r="G11" s="25"/>
    </row>
    <row r="12" spans="1:11" x14ac:dyDescent="0.3">
      <c r="A12" s="26" t="s">
        <v>119</v>
      </c>
      <c r="B12" s="56">
        <v>4000</v>
      </c>
    </row>
    <row r="14" spans="1:11" x14ac:dyDescent="0.3">
      <c r="A14" s="12" t="s">
        <v>164</v>
      </c>
    </row>
    <row r="15" spans="1:11" x14ac:dyDescent="0.3">
      <c r="A15" s="13">
        <f>B4*1.23</f>
        <v>65722.38805970148</v>
      </c>
    </row>
  </sheetData>
  <sheetProtection password="A166" sheet="1" formatCells="0" formatColumns="0" formatRows="0" insertColumns="0" insertRows="0" insertHyperlinks="0" deleteColumns="0" deleteRows="0" sort="0" autoFilter="0" pivotTables="0"/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A10" sqref="A10:XFD10"/>
    </sheetView>
  </sheetViews>
  <sheetFormatPr defaultColWidth="33.140625" defaultRowHeight="18" x14ac:dyDescent="0.25"/>
  <cols>
    <col min="1" max="1" width="38.140625" style="16" customWidth="1"/>
    <col min="2" max="2" width="18.28515625" style="16" customWidth="1"/>
    <col min="3" max="256" width="33.140625" style="16"/>
    <col min="257" max="257" width="38.140625" style="16" customWidth="1"/>
    <col min="258" max="258" width="18.28515625" style="16" customWidth="1"/>
    <col min="259" max="512" width="33.140625" style="16"/>
    <col min="513" max="513" width="38.140625" style="16" customWidth="1"/>
    <col min="514" max="514" width="18.28515625" style="16" customWidth="1"/>
    <col min="515" max="768" width="33.140625" style="16"/>
    <col min="769" max="769" width="38.140625" style="16" customWidth="1"/>
    <col min="770" max="770" width="18.28515625" style="16" customWidth="1"/>
    <col min="771" max="1024" width="33.140625" style="16"/>
    <col min="1025" max="1025" width="38.140625" style="16" customWidth="1"/>
    <col min="1026" max="1026" width="18.28515625" style="16" customWidth="1"/>
    <col min="1027" max="1280" width="33.140625" style="16"/>
    <col min="1281" max="1281" width="38.140625" style="16" customWidth="1"/>
    <col min="1282" max="1282" width="18.28515625" style="16" customWidth="1"/>
    <col min="1283" max="1536" width="33.140625" style="16"/>
    <col min="1537" max="1537" width="38.140625" style="16" customWidth="1"/>
    <col min="1538" max="1538" width="18.28515625" style="16" customWidth="1"/>
    <col min="1539" max="1792" width="33.140625" style="16"/>
    <col min="1793" max="1793" width="38.140625" style="16" customWidth="1"/>
    <col min="1794" max="1794" width="18.28515625" style="16" customWidth="1"/>
    <col min="1795" max="2048" width="33.140625" style="16"/>
    <col min="2049" max="2049" width="38.140625" style="16" customWidth="1"/>
    <col min="2050" max="2050" width="18.28515625" style="16" customWidth="1"/>
    <col min="2051" max="2304" width="33.140625" style="16"/>
    <col min="2305" max="2305" width="38.140625" style="16" customWidth="1"/>
    <col min="2306" max="2306" width="18.28515625" style="16" customWidth="1"/>
    <col min="2307" max="2560" width="33.140625" style="16"/>
    <col min="2561" max="2561" width="38.140625" style="16" customWidth="1"/>
    <col min="2562" max="2562" width="18.28515625" style="16" customWidth="1"/>
    <col min="2563" max="2816" width="33.140625" style="16"/>
    <col min="2817" max="2817" width="38.140625" style="16" customWidth="1"/>
    <col min="2818" max="2818" width="18.28515625" style="16" customWidth="1"/>
    <col min="2819" max="3072" width="33.140625" style="16"/>
    <col min="3073" max="3073" width="38.140625" style="16" customWidth="1"/>
    <col min="3074" max="3074" width="18.28515625" style="16" customWidth="1"/>
    <col min="3075" max="3328" width="33.140625" style="16"/>
    <col min="3329" max="3329" width="38.140625" style="16" customWidth="1"/>
    <col min="3330" max="3330" width="18.28515625" style="16" customWidth="1"/>
    <col min="3331" max="3584" width="33.140625" style="16"/>
    <col min="3585" max="3585" width="38.140625" style="16" customWidth="1"/>
    <col min="3586" max="3586" width="18.28515625" style="16" customWidth="1"/>
    <col min="3587" max="3840" width="33.140625" style="16"/>
    <col min="3841" max="3841" width="38.140625" style="16" customWidth="1"/>
    <col min="3842" max="3842" width="18.28515625" style="16" customWidth="1"/>
    <col min="3843" max="4096" width="33.140625" style="16"/>
    <col min="4097" max="4097" width="38.140625" style="16" customWidth="1"/>
    <col min="4098" max="4098" width="18.28515625" style="16" customWidth="1"/>
    <col min="4099" max="4352" width="33.140625" style="16"/>
    <col min="4353" max="4353" width="38.140625" style="16" customWidth="1"/>
    <col min="4354" max="4354" width="18.28515625" style="16" customWidth="1"/>
    <col min="4355" max="4608" width="33.140625" style="16"/>
    <col min="4609" max="4609" width="38.140625" style="16" customWidth="1"/>
    <col min="4610" max="4610" width="18.28515625" style="16" customWidth="1"/>
    <col min="4611" max="4864" width="33.140625" style="16"/>
    <col min="4865" max="4865" width="38.140625" style="16" customWidth="1"/>
    <col min="4866" max="4866" width="18.28515625" style="16" customWidth="1"/>
    <col min="4867" max="5120" width="33.140625" style="16"/>
    <col min="5121" max="5121" width="38.140625" style="16" customWidth="1"/>
    <col min="5122" max="5122" width="18.28515625" style="16" customWidth="1"/>
    <col min="5123" max="5376" width="33.140625" style="16"/>
    <col min="5377" max="5377" width="38.140625" style="16" customWidth="1"/>
    <col min="5378" max="5378" width="18.28515625" style="16" customWidth="1"/>
    <col min="5379" max="5632" width="33.140625" style="16"/>
    <col min="5633" max="5633" width="38.140625" style="16" customWidth="1"/>
    <col min="5634" max="5634" width="18.28515625" style="16" customWidth="1"/>
    <col min="5635" max="5888" width="33.140625" style="16"/>
    <col min="5889" max="5889" width="38.140625" style="16" customWidth="1"/>
    <col min="5890" max="5890" width="18.28515625" style="16" customWidth="1"/>
    <col min="5891" max="6144" width="33.140625" style="16"/>
    <col min="6145" max="6145" width="38.140625" style="16" customWidth="1"/>
    <col min="6146" max="6146" width="18.28515625" style="16" customWidth="1"/>
    <col min="6147" max="6400" width="33.140625" style="16"/>
    <col min="6401" max="6401" width="38.140625" style="16" customWidth="1"/>
    <col min="6402" max="6402" width="18.28515625" style="16" customWidth="1"/>
    <col min="6403" max="6656" width="33.140625" style="16"/>
    <col min="6657" max="6657" width="38.140625" style="16" customWidth="1"/>
    <col min="6658" max="6658" width="18.28515625" style="16" customWidth="1"/>
    <col min="6659" max="6912" width="33.140625" style="16"/>
    <col min="6913" max="6913" width="38.140625" style="16" customWidth="1"/>
    <col min="6914" max="6914" width="18.28515625" style="16" customWidth="1"/>
    <col min="6915" max="7168" width="33.140625" style="16"/>
    <col min="7169" max="7169" width="38.140625" style="16" customWidth="1"/>
    <col min="7170" max="7170" width="18.28515625" style="16" customWidth="1"/>
    <col min="7171" max="7424" width="33.140625" style="16"/>
    <col min="7425" max="7425" width="38.140625" style="16" customWidth="1"/>
    <col min="7426" max="7426" width="18.28515625" style="16" customWidth="1"/>
    <col min="7427" max="7680" width="33.140625" style="16"/>
    <col min="7681" max="7681" width="38.140625" style="16" customWidth="1"/>
    <col min="7682" max="7682" width="18.28515625" style="16" customWidth="1"/>
    <col min="7683" max="7936" width="33.140625" style="16"/>
    <col min="7937" max="7937" width="38.140625" style="16" customWidth="1"/>
    <col min="7938" max="7938" width="18.28515625" style="16" customWidth="1"/>
    <col min="7939" max="8192" width="33.140625" style="16"/>
    <col min="8193" max="8193" width="38.140625" style="16" customWidth="1"/>
    <col min="8194" max="8194" width="18.28515625" style="16" customWidth="1"/>
    <col min="8195" max="8448" width="33.140625" style="16"/>
    <col min="8449" max="8449" width="38.140625" style="16" customWidth="1"/>
    <col min="8450" max="8450" width="18.28515625" style="16" customWidth="1"/>
    <col min="8451" max="8704" width="33.140625" style="16"/>
    <col min="8705" max="8705" width="38.140625" style="16" customWidth="1"/>
    <col min="8706" max="8706" width="18.28515625" style="16" customWidth="1"/>
    <col min="8707" max="8960" width="33.140625" style="16"/>
    <col min="8961" max="8961" width="38.140625" style="16" customWidth="1"/>
    <col min="8962" max="8962" width="18.28515625" style="16" customWidth="1"/>
    <col min="8963" max="9216" width="33.140625" style="16"/>
    <col min="9217" max="9217" width="38.140625" style="16" customWidth="1"/>
    <col min="9218" max="9218" width="18.28515625" style="16" customWidth="1"/>
    <col min="9219" max="9472" width="33.140625" style="16"/>
    <col min="9473" max="9473" width="38.140625" style="16" customWidth="1"/>
    <col min="9474" max="9474" width="18.28515625" style="16" customWidth="1"/>
    <col min="9475" max="9728" width="33.140625" style="16"/>
    <col min="9729" max="9729" width="38.140625" style="16" customWidth="1"/>
    <col min="9730" max="9730" width="18.28515625" style="16" customWidth="1"/>
    <col min="9731" max="9984" width="33.140625" style="16"/>
    <col min="9985" max="9985" width="38.140625" style="16" customWidth="1"/>
    <col min="9986" max="9986" width="18.28515625" style="16" customWidth="1"/>
    <col min="9987" max="10240" width="33.140625" style="16"/>
    <col min="10241" max="10241" width="38.140625" style="16" customWidth="1"/>
    <col min="10242" max="10242" width="18.28515625" style="16" customWidth="1"/>
    <col min="10243" max="10496" width="33.140625" style="16"/>
    <col min="10497" max="10497" width="38.140625" style="16" customWidth="1"/>
    <col min="10498" max="10498" width="18.28515625" style="16" customWidth="1"/>
    <col min="10499" max="10752" width="33.140625" style="16"/>
    <col min="10753" max="10753" width="38.140625" style="16" customWidth="1"/>
    <col min="10754" max="10754" width="18.28515625" style="16" customWidth="1"/>
    <col min="10755" max="11008" width="33.140625" style="16"/>
    <col min="11009" max="11009" width="38.140625" style="16" customWidth="1"/>
    <col min="11010" max="11010" width="18.28515625" style="16" customWidth="1"/>
    <col min="11011" max="11264" width="33.140625" style="16"/>
    <col min="11265" max="11265" width="38.140625" style="16" customWidth="1"/>
    <col min="11266" max="11266" width="18.28515625" style="16" customWidth="1"/>
    <col min="11267" max="11520" width="33.140625" style="16"/>
    <col min="11521" max="11521" width="38.140625" style="16" customWidth="1"/>
    <col min="11522" max="11522" width="18.28515625" style="16" customWidth="1"/>
    <col min="11523" max="11776" width="33.140625" style="16"/>
    <col min="11777" max="11777" width="38.140625" style="16" customWidth="1"/>
    <col min="11778" max="11778" width="18.28515625" style="16" customWidth="1"/>
    <col min="11779" max="12032" width="33.140625" style="16"/>
    <col min="12033" max="12033" width="38.140625" style="16" customWidth="1"/>
    <col min="12034" max="12034" width="18.28515625" style="16" customWidth="1"/>
    <col min="12035" max="12288" width="33.140625" style="16"/>
    <col min="12289" max="12289" width="38.140625" style="16" customWidth="1"/>
    <col min="12290" max="12290" width="18.28515625" style="16" customWidth="1"/>
    <col min="12291" max="12544" width="33.140625" style="16"/>
    <col min="12545" max="12545" width="38.140625" style="16" customWidth="1"/>
    <col min="12546" max="12546" width="18.28515625" style="16" customWidth="1"/>
    <col min="12547" max="12800" width="33.140625" style="16"/>
    <col min="12801" max="12801" width="38.140625" style="16" customWidth="1"/>
    <col min="12802" max="12802" width="18.28515625" style="16" customWidth="1"/>
    <col min="12803" max="13056" width="33.140625" style="16"/>
    <col min="13057" max="13057" width="38.140625" style="16" customWidth="1"/>
    <col min="13058" max="13058" width="18.28515625" style="16" customWidth="1"/>
    <col min="13059" max="13312" width="33.140625" style="16"/>
    <col min="13313" max="13313" width="38.140625" style="16" customWidth="1"/>
    <col min="13314" max="13314" width="18.28515625" style="16" customWidth="1"/>
    <col min="13315" max="13568" width="33.140625" style="16"/>
    <col min="13569" max="13569" width="38.140625" style="16" customWidth="1"/>
    <col min="13570" max="13570" width="18.28515625" style="16" customWidth="1"/>
    <col min="13571" max="13824" width="33.140625" style="16"/>
    <col min="13825" max="13825" width="38.140625" style="16" customWidth="1"/>
    <col min="13826" max="13826" width="18.28515625" style="16" customWidth="1"/>
    <col min="13827" max="14080" width="33.140625" style="16"/>
    <col min="14081" max="14081" width="38.140625" style="16" customWidth="1"/>
    <col min="14082" max="14082" width="18.28515625" style="16" customWidth="1"/>
    <col min="14083" max="14336" width="33.140625" style="16"/>
    <col min="14337" max="14337" width="38.140625" style="16" customWidth="1"/>
    <col min="14338" max="14338" width="18.28515625" style="16" customWidth="1"/>
    <col min="14339" max="14592" width="33.140625" style="16"/>
    <col min="14593" max="14593" width="38.140625" style="16" customWidth="1"/>
    <col min="14594" max="14594" width="18.28515625" style="16" customWidth="1"/>
    <col min="14595" max="14848" width="33.140625" style="16"/>
    <col min="14849" max="14849" width="38.140625" style="16" customWidth="1"/>
    <col min="14850" max="14850" width="18.28515625" style="16" customWidth="1"/>
    <col min="14851" max="15104" width="33.140625" style="16"/>
    <col min="15105" max="15105" width="38.140625" style="16" customWidth="1"/>
    <col min="15106" max="15106" width="18.28515625" style="16" customWidth="1"/>
    <col min="15107" max="15360" width="33.140625" style="16"/>
    <col min="15361" max="15361" width="38.140625" style="16" customWidth="1"/>
    <col min="15362" max="15362" width="18.28515625" style="16" customWidth="1"/>
    <col min="15363" max="15616" width="33.140625" style="16"/>
    <col min="15617" max="15617" width="38.140625" style="16" customWidth="1"/>
    <col min="15618" max="15618" width="18.28515625" style="16" customWidth="1"/>
    <col min="15619" max="15872" width="33.140625" style="16"/>
    <col min="15873" max="15873" width="38.140625" style="16" customWidth="1"/>
    <col min="15874" max="15874" width="18.28515625" style="16" customWidth="1"/>
    <col min="15875" max="16128" width="33.140625" style="16"/>
    <col min="16129" max="16129" width="38.140625" style="16" customWidth="1"/>
    <col min="16130" max="16130" width="18.28515625" style="16" customWidth="1"/>
    <col min="16131" max="16384" width="33.140625" style="16"/>
  </cols>
  <sheetData>
    <row r="1" spans="1:5" x14ac:dyDescent="0.25">
      <c r="A1" s="15"/>
      <c r="D1" s="15"/>
    </row>
    <row r="2" spans="1:5" x14ac:dyDescent="0.25">
      <c r="A2" s="15"/>
      <c r="D2" s="15"/>
      <c r="E2" s="75"/>
    </row>
    <row r="3" spans="1:5" x14ac:dyDescent="0.25">
      <c r="B3" s="68" t="s">
        <v>120</v>
      </c>
    </row>
    <row r="4" spans="1:5" x14ac:dyDescent="0.25">
      <c r="A4" s="16" t="s">
        <v>9</v>
      </c>
      <c r="B4" s="86">
        <v>5040</v>
      </c>
      <c r="D4" s="35"/>
    </row>
    <row r="5" spans="1:5" x14ac:dyDescent="0.25">
      <c r="A5" s="16" t="s">
        <v>114</v>
      </c>
      <c r="B5" s="86">
        <v>2394</v>
      </c>
      <c r="D5" s="70"/>
    </row>
    <row r="6" spans="1:5" x14ac:dyDescent="0.25">
      <c r="A6" s="16" t="s">
        <v>3</v>
      </c>
      <c r="B6" s="69">
        <f>B4-B5</f>
        <v>2646</v>
      </c>
    </row>
    <row r="7" spans="1:5" x14ac:dyDescent="0.25">
      <c r="A7" s="16" t="s">
        <v>156</v>
      </c>
      <c r="B7" s="69">
        <f>B6/210</f>
        <v>12.6</v>
      </c>
    </row>
    <row r="8" spans="1:5" x14ac:dyDescent="0.25">
      <c r="D8" s="51"/>
    </row>
    <row r="9" spans="1:5" x14ac:dyDescent="0.25">
      <c r="A9" s="16" t="s">
        <v>166</v>
      </c>
      <c r="C9" s="86">
        <v>900</v>
      </c>
      <c r="D9" s="51"/>
    </row>
    <row r="10" spans="1:5" x14ac:dyDescent="0.25">
      <c r="C10" s="86"/>
      <c r="D10" s="51"/>
    </row>
    <row r="11" spans="1:5" x14ac:dyDescent="0.25">
      <c r="A11" s="16" t="s">
        <v>167</v>
      </c>
      <c r="C11" s="86"/>
      <c r="D11" s="51"/>
    </row>
    <row r="12" spans="1:5" x14ac:dyDescent="0.25">
      <c r="A12" s="16" t="s">
        <v>168</v>
      </c>
      <c r="C12" s="86"/>
      <c r="D12" s="51"/>
    </row>
    <row r="13" spans="1:5" x14ac:dyDescent="0.25">
      <c r="A13" s="16" t="s">
        <v>169</v>
      </c>
    </row>
    <row r="14" spans="1:5" x14ac:dyDescent="0.25">
      <c r="D14" s="83"/>
      <c r="E14" s="88"/>
    </row>
    <row r="15" spans="1:5" x14ac:dyDescent="0.25">
      <c r="A15" s="87">
        <f>C9/B7</f>
        <v>71.428571428571431</v>
      </c>
      <c r="B15" s="16" t="s">
        <v>170</v>
      </c>
      <c r="C15" s="15"/>
      <c r="D15" s="51"/>
    </row>
    <row r="16" spans="1:5" x14ac:dyDescent="0.25">
      <c r="C16" s="15"/>
    </row>
    <row r="17" spans="1:1" x14ac:dyDescent="0.25">
      <c r="A17" s="15"/>
    </row>
  </sheetData>
  <sheetProtection password="A166" sheet="1" objects="1" scenarios="1"/>
  <pageMargins left="0.75" right="0.75" top="1" bottom="1" header="0.4921259845" footer="0.4921259845"/>
  <pageSetup paperSize="9" orientation="landscape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F35" sqref="F35"/>
    </sheetView>
  </sheetViews>
  <sheetFormatPr defaultRowHeight="18" x14ac:dyDescent="0.25"/>
  <cols>
    <col min="1" max="1" width="45.5703125" style="16" customWidth="1"/>
    <col min="2" max="2" width="18.85546875" style="16" customWidth="1"/>
    <col min="3" max="3" width="18.42578125" style="16" customWidth="1"/>
    <col min="4" max="4" width="25.5703125" style="16" customWidth="1"/>
    <col min="5" max="5" width="9.140625" style="16"/>
    <col min="6" max="6" width="1.5703125" style="16" customWidth="1"/>
    <col min="7" max="7" width="3.28515625" style="16" customWidth="1"/>
    <col min="8" max="256" width="9.140625" style="16"/>
    <col min="257" max="257" width="30.5703125" style="16" customWidth="1"/>
    <col min="258" max="258" width="18.85546875" style="16" customWidth="1"/>
    <col min="259" max="259" width="18.42578125" style="16" customWidth="1"/>
    <col min="260" max="260" width="25.5703125" style="16" customWidth="1"/>
    <col min="261" max="261" width="9.140625" style="16"/>
    <col min="262" max="262" width="1.5703125" style="16" customWidth="1"/>
    <col min="263" max="263" width="3.28515625" style="16" customWidth="1"/>
    <col min="264" max="512" width="9.140625" style="16"/>
    <col min="513" max="513" width="30.5703125" style="16" customWidth="1"/>
    <col min="514" max="514" width="18.85546875" style="16" customWidth="1"/>
    <col min="515" max="515" width="18.42578125" style="16" customWidth="1"/>
    <col min="516" max="516" width="25.5703125" style="16" customWidth="1"/>
    <col min="517" max="517" width="9.140625" style="16"/>
    <col min="518" max="518" width="1.5703125" style="16" customWidth="1"/>
    <col min="519" max="519" width="3.28515625" style="16" customWidth="1"/>
    <col min="520" max="768" width="9.140625" style="16"/>
    <col min="769" max="769" width="30.5703125" style="16" customWidth="1"/>
    <col min="770" max="770" width="18.85546875" style="16" customWidth="1"/>
    <col min="771" max="771" width="18.42578125" style="16" customWidth="1"/>
    <col min="772" max="772" width="25.5703125" style="16" customWidth="1"/>
    <col min="773" max="773" width="9.140625" style="16"/>
    <col min="774" max="774" width="1.5703125" style="16" customWidth="1"/>
    <col min="775" max="775" width="3.28515625" style="16" customWidth="1"/>
    <col min="776" max="1024" width="9.140625" style="16"/>
    <col min="1025" max="1025" width="30.5703125" style="16" customWidth="1"/>
    <col min="1026" max="1026" width="18.85546875" style="16" customWidth="1"/>
    <col min="1027" max="1027" width="18.42578125" style="16" customWidth="1"/>
    <col min="1028" max="1028" width="25.5703125" style="16" customWidth="1"/>
    <col min="1029" max="1029" width="9.140625" style="16"/>
    <col min="1030" max="1030" width="1.5703125" style="16" customWidth="1"/>
    <col min="1031" max="1031" width="3.28515625" style="16" customWidth="1"/>
    <col min="1032" max="1280" width="9.140625" style="16"/>
    <col min="1281" max="1281" width="30.5703125" style="16" customWidth="1"/>
    <col min="1282" max="1282" width="18.85546875" style="16" customWidth="1"/>
    <col min="1283" max="1283" width="18.42578125" style="16" customWidth="1"/>
    <col min="1284" max="1284" width="25.5703125" style="16" customWidth="1"/>
    <col min="1285" max="1285" width="9.140625" style="16"/>
    <col min="1286" max="1286" width="1.5703125" style="16" customWidth="1"/>
    <col min="1287" max="1287" width="3.28515625" style="16" customWidth="1"/>
    <col min="1288" max="1536" width="9.140625" style="16"/>
    <col min="1537" max="1537" width="30.5703125" style="16" customWidth="1"/>
    <col min="1538" max="1538" width="18.85546875" style="16" customWidth="1"/>
    <col min="1539" max="1539" width="18.42578125" style="16" customWidth="1"/>
    <col min="1540" max="1540" width="25.5703125" style="16" customWidth="1"/>
    <col min="1541" max="1541" width="9.140625" style="16"/>
    <col min="1542" max="1542" width="1.5703125" style="16" customWidth="1"/>
    <col min="1543" max="1543" width="3.28515625" style="16" customWidth="1"/>
    <col min="1544" max="1792" width="9.140625" style="16"/>
    <col min="1793" max="1793" width="30.5703125" style="16" customWidth="1"/>
    <col min="1794" max="1794" width="18.85546875" style="16" customWidth="1"/>
    <col min="1795" max="1795" width="18.42578125" style="16" customWidth="1"/>
    <col min="1796" max="1796" width="25.5703125" style="16" customWidth="1"/>
    <col min="1797" max="1797" width="9.140625" style="16"/>
    <col min="1798" max="1798" width="1.5703125" style="16" customWidth="1"/>
    <col min="1799" max="1799" width="3.28515625" style="16" customWidth="1"/>
    <col min="1800" max="2048" width="9.140625" style="16"/>
    <col min="2049" max="2049" width="30.5703125" style="16" customWidth="1"/>
    <col min="2050" max="2050" width="18.85546875" style="16" customWidth="1"/>
    <col min="2051" max="2051" width="18.42578125" style="16" customWidth="1"/>
    <col min="2052" max="2052" width="25.5703125" style="16" customWidth="1"/>
    <col min="2053" max="2053" width="9.140625" style="16"/>
    <col min="2054" max="2054" width="1.5703125" style="16" customWidth="1"/>
    <col min="2055" max="2055" width="3.28515625" style="16" customWidth="1"/>
    <col min="2056" max="2304" width="9.140625" style="16"/>
    <col min="2305" max="2305" width="30.5703125" style="16" customWidth="1"/>
    <col min="2306" max="2306" width="18.85546875" style="16" customWidth="1"/>
    <col min="2307" max="2307" width="18.42578125" style="16" customWidth="1"/>
    <col min="2308" max="2308" width="25.5703125" style="16" customWidth="1"/>
    <col min="2309" max="2309" width="9.140625" style="16"/>
    <col min="2310" max="2310" width="1.5703125" style="16" customWidth="1"/>
    <col min="2311" max="2311" width="3.28515625" style="16" customWidth="1"/>
    <col min="2312" max="2560" width="9.140625" style="16"/>
    <col min="2561" max="2561" width="30.5703125" style="16" customWidth="1"/>
    <col min="2562" max="2562" width="18.85546875" style="16" customWidth="1"/>
    <col min="2563" max="2563" width="18.42578125" style="16" customWidth="1"/>
    <col min="2564" max="2564" width="25.5703125" style="16" customWidth="1"/>
    <col min="2565" max="2565" width="9.140625" style="16"/>
    <col min="2566" max="2566" width="1.5703125" style="16" customWidth="1"/>
    <col min="2567" max="2567" width="3.28515625" style="16" customWidth="1"/>
    <col min="2568" max="2816" width="9.140625" style="16"/>
    <col min="2817" max="2817" width="30.5703125" style="16" customWidth="1"/>
    <col min="2818" max="2818" width="18.85546875" style="16" customWidth="1"/>
    <col min="2819" max="2819" width="18.42578125" style="16" customWidth="1"/>
    <col min="2820" max="2820" width="25.5703125" style="16" customWidth="1"/>
    <col min="2821" max="2821" width="9.140625" style="16"/>
    <col min="2822" max="2822" width="1.5703125" style="16" customWidth="1"/>
    <col min="2823" max="2823" width="3.28515625" style="16" customWidth="1"/>
    <col min="2824" max="3072" width="9.140625" style="16"/>
    <col min="3073" max="3073" width="30.5703125" style="16" customWidth="1"/>
    <col min="3074" max="3074" width="18.85546875" style="16" customWidth="1"/>
    <col min="3075" max="3075" width="18.42578125" style="16" customWidth="1"/>
    <col min="3076" max="3076" width="25.5703125" style="16" customWidth="1"/>
    <col min="3077" max="3077" width="9.140625" style="16"/>
    <col min="3078" max="3078" width="1.5703125" style="16" customWidth="1"/>
    <col min="3079" max="3079" width="3.28515625" style="16" customWidth="1"/>
    <col min="3080" max="3328" width="9.140625" style="16"/>
    <col min="3329" max="3329" width="30.5703125" style="16" customWidth="1"/>
    <col min="3330" max="3330" width="18.85546875" style="16" customWidth="1"/>
    <col min="3331" max="3331" width="18.42578125" style="16" customWidth="1"/>
    <col min="3332" max="3332" width="25.5703125" style="16" customWidth="1"/>
    <col min="3333" max="3333" width="9.140625" style="16"/>
    <col min="3334" max="3334" width="1.5703125" style="16" customWidth="1"/>
    <col min="3335" max="3335" width="3.28515625" style="16" customWidth="1"/>
    <col min="3336" max="3584" width="9.140625" style="16"/>
    <col min="3585" max="3585" width="30.5703125" style="16" customWidth="1"/>
    <col min="3586" max="3586" width="18.85546875" style="16" customWidth="1"/>
    <col min="3587" max="3587" width="18.42578125" style="16" customWidth="1"/>
    <col min="3588" max="3588" width="25.5703125" style="16" customWidth="1"/>
    <col min="3589" max="3589" width="9.140625" style="16"/>
    <col min="3590" max="3590" width="1.5703125" style="16" customWidth="1"/>
    <col min="3591" max="3591" width="3.28515625" style="16" customWidth="1"/>
    <col min="3592" max="3840" width="9.140625" style="16"/>
    <col min="3841" max="3841" width="30.5703125" style="16" customWidth="1"/>
    <col min="3842" max="3842" width="18.85546875" style="16" customWidth="1"/>
    <col min="3843" max="3843" width="18.42578125" style="16" customWidth="1"/>
    <col min="3844" max="3844" width="25.5703125" style="16" customWidth="1"/>
    <col min="3845" max="3845" width="9.140625" style="16"/>
    <col min="3846" max="3846" width="1.5703125" style="16" customWidth="1"/>
    <col min="3847" max="3847" width="3.28515625" style="16" customWidth="1"/>
    <col min="3848" max="4096" width="9.140625" style="16"/>
    <col min="4097" max="4097" width="30.5703125" style="16" customWidth="1"/>
    <col min="4098" max="4098" width="18.85546875" style="16" customWidth="1"/>
    <col min="4099" max="4099" width="18.42578125" style="16" customWidth="1"/>
    <col min="4100" max="4100" width="25.5703125" style="16" customWidth="1"/>
    <col min="4101" max="4101" width="9.140625" style="16"/>
    <col min="4102" max="4102" width="1.5703125" style="16" customWidth="1"/>
    <col min="4103" max="4103" width="3.28515625" style="16" customWidth="1"/>
    <col min="4104" max="4352" width="9.140625" style="16"/>
    <col min="4353" max="4353" width="30.5703125" style="16" customWidth="1"/>
    <col min="4354" max="4354" width="18.85546875" style="16" customWidth="1"/>
    <col min="4355" max="4355" width="18.42578125" style="16" customWidth="1"/>
    <col min="4356" max="4356" width="25.5703125" style="16" customWidth="1"/>
    <col min="4357" max="4357" width="9.140625" style="16"/>
    <col min="4358" max="4358" width="1.5703125" style="16" customWidth="1"/>
    <col min="4359" max="4359" width="3.28515625" style="16" customWidth="1"/>
    <col min="4360" max="4608" width="9.140625" style="16"/>
    <col min="4609" max="4609" width="30.5703125" style="16" customWidth="1"/>
    <col min="4610" max="4610" width="18.85546875" style="16" customWidth="1"/>
    <col min="4611" max="4611" width="18.42578125" style="16" customWidth="1"/>
    <col min="4612" max="4612" width="25.5703125" style="16" customWidth="1"/>
    <col min="4613" max="4613" width="9.140625" style="16"/>
    <col min="4614" max="4614" width="1.5703125" style="16" customWidth="1"/>
    <col min="4615" max="4615" width="3.28515625" style="16" customWidth="1"/>
    <col min="4616" max="4864" width="9.140625" style="16"/>
    <col min="4865" max="4865" width="30.5703125" style="16" customWidth="1"/>
    <col min="4866" max="4866" width="18.85546875" style="16" customWidth="1"/>
    <col min="4867" max="4867" width="18.42578125" style="16" customWidth="1"/>
    <col min="4868" max="4868" width="25.5703125" style="16" customWidth="1"/>
    <col min="4869" max="4869" width="9.140625" style="16"/>
    <col min="4870" max="4870" width="1.5703125" style="16" customWidth="1"/>
    <col min="4871" max="4871" width="3.28515625" style="16" customWidth="1"/>
    <col min="4872" max="5120" width="9.140625" style="16"/>
    <col min="5121" max="5121" width="30.5703125" style="16" customWidth="1"/>
    <col min="5122" max="5122" width="18.85546875" style="16" customWidth="1"/>
    <col min="5123" max="5123" width="18.42578125" style="16" customWidth="1"/>
    <col min="5124" max="5124" width="25.5703125" style="16" customWidth="1"/>
    <col min="5125" max="5125" width="9.140625" style="16"/>
    <col min="5126" max="5126" width="1.5703125" style="16" customWidth="1"/>
    <col min="5127" max="5127" width="3.28515625" style="16" customWidth="1"/>
    <col min="5128" max="5376" width="9.140625" style="16"/>
    <col min="5377" max="5377" width="30.5703125" style="16" customWidth="1"/>
    <col min="5378" max="5378" width="18.85546875" style="16" customWidth="1"/>
    <col min="5379" max="5379" width="18.42578125" style="16" customWidth="1"/>
    <col min="5380" max="5380" width="25.5703125" style="16" customWidth="1"/>
    <col min="5381" max="5381" width="9.140625" style="16"/>
    <col min="5382" max="5382" width="1.5703125" style="16" customWidth="1"/>
    <col min="5383" max="5383" width="3.28515625" style="16" customWidth="1"/>
    <col min="5384" max="5632" width="9.140625" style="16"/>
    <col min="5633" max="5633" width="30.5703125" style="16" customWidth="1"/>
    <col min="5634" max="5634" width="18.85546875" style="16" customWidth="1"/>
    <col min="5635" max="5635" width="18.42578125" style="16" customWidth="1"/>
    <col min="5636" max="5636" width="25.5703125" style="16" customWidth="1"/>
    <col min="5637" max="5637" width="9.140625" style="16"/>
    <col min="5638" max="5638" width="1.5703125" style="16" customWidth="1"/>
    <col min="5639" max="5639" width="3.28515625" style="16" customWidth="1"/>
    <col min="5640" max="5888" width="9.140625" style="16"/>
    <col min="5889" max="5889" width="30.5703125" style="16" customWidth="1"/>
    <col min="5890" max="5890" width="18.85546875" style="16" customWidth="1"/>
    <col min="5891" max="5891" width="18.42578125" style="16" customWidth="1"/>
    <col min="5892" max="5892" width="25.5703125" style="16" customWidth="1"/>
    <col min="5893" max="5893" width="9.140625" style="16"/>
    <col min="5894" max="5894" width="1.5703125" style="16" customWidth="1"/>
    <col min="5895" max="5895" width="3.28515625" style="16" customWidth="1"/>
    <col min="5896" max="6144" width="9.140625" style="16"/>
    <col min="6145" max="6145" width="30.5703125" style="16" customWidth="1"/>
    <col min="6146" max="6146" width="18.85546875" style="16" customWidth="1"/>
    <col min="6147" max="6147" width="18.42578125" style="16" customWidth="1"/>
    <col min="6148" max="6148" width="25.5703125" style="16" customWidth="1"/>
    <col min="6149" max="6149" width="9.140625" style="16"/>
    <col min="6150" max="6150" width="1.5703125" style="16" customWidth="1"/>
    <col min="6151" max="6151" width="3.28515625" style="16" customWidth="1"/>
    <col min="6152" max="6400" width="9.140625" style="16"/>
    <col min="6401" max="6401" width="30.5703125" style="16" customWidth="1"/>
    <col min="6402" max="6402" width="18.85546875" style="16" customWidth="1"/>
    <col min="6403" max="6403" width="18.42578125" style="16" customWidth="1"/>
    <col min="6404" max="6404" width="25.5703125" style="16" customWidth="1"/>
    <col min="6405" max="6405" width="9.140625" style="16"/>
    <col min="6406" max="6406" width="1.5703125" style="16" customWidth="1"/>
    <col min="6407" max="6407" width="3.28515625" style="16" customWidth="1"/>
    <col min="6408" max="6656" width="9.140625" style="16"/>
    <col min="6657" max="6657" width="30.5703125" style="16" customWidth="1"/>
    <col min="6658" max="6658" width="18.85546875" style="16" customWidth="1"/>
    <col min="6659" max="6659" width="18.42578125" style="16" customWidth="1"/>
    <col min="6660" max="6660" width="25.5703125" style="16" customWidth="1"/>
    <col min="6661" max="6661" width="9.140625" style="16"/>
    <col min="6662" max="6662" width="1.5703125" style="16" customWidth="1"/>
    <col min="6663" max="6663" width="3.28515625" style="16" customWidth="1"/>
    <col min="6664" max="6912" width="9.140625" style="16"/>
    <col min="6913" max="6913" width="30.5703125" style="16" customWidth="1"/>
    <col min="6914" max="6914" width="18.85546875" style="16" customWidth="1"/>
    <col min="6915" max="6915" width="18.42578125" style="16" customWidth="1"/>
    <col min="6916" max="6916" width="25.5703125" style="16" customWidth="1"/>
    <col min="6917" max="6917" width="9.140625" style="16"/>
    <col min="6918" max="6918" width="1.5703125" style="16" customWidth="1"/>
    <col min="6919" max="6919" width="3.28515625" style="16" customWidth="1"/>
    <col min="6920" max="7168" width="9.140625" style="16"/>
    <col min="7169" max="7169" width="30.5703125" style="16" customWidth="1"/>
    <col min="7170" max="7170" width="18.85546875" style="16" customWidth="1"/>
    <col min="7171" max="7171" width="18.42578125" style="16" customWidth="1"/>
    <col min="7172" max="7172" width="25.5703125" style="16" customWidth="1"/>
    <col min="7173" max="7173" width="9.140625" style="16"/>
    <col min="7174" max="7174" width="1.5703125" style="16" customWidth="1"/>
    <col min="7175" max="7175" width="3.28515625" style="16" customWidth="1"/>
    <col min="7176" max="7424" width="9.140625" style="16"/>
    <col min="7425" max="7425" width="30.5703125" style="16" customWidth="1"/>
    <col min="7426" max="7426" width="18.85546875" style="16" customWidth="1"/>
    <col min="7427" max="7427" width="18.42578125" style="16" customWidth="1"/>
    <col min="7428" max="7428" width="25.5703125" style="16" customWidth="1"/>
    <col min="7429" max="7429" width="9.140625" style="16"/>
    <col min="7430" max="7430" width="1.5703125" style="16" customWidth="1"/>
    <col min="7431" max="7431" width="3.28515625" style="16" customWidth="1"/>
    <col min="7432" max="7680" width="9.140625" style="16"/>
    <col min="7681" max="7681" width="30.5703125" style="16" customWidth="1"/>
    <col min="7682" max="7682" width="18.85546875" style="16" customWidth="1"/>
    <col min="7683" max="7683" width="18.42578125" style="16" customWidth="1"/>
    <col min="7684" max="7684" width="25.5703125" style="16" customWidth="1"/>
    <col min="7685" max="7685" width="9.140625" style="16"/>
    <col min="7686" max="7686" width="1.5703125" style="16" customWidth="1"/>
    <col min="7687" max="7687" width="3.28515625" style="16" customWidth="1"/>
    <col min="7688" max="7936" width="9.140625" style="16"/>
    <col min="7937" max="7937" width="30.5703125" style="16" customWidth="1"/>
    <col min="7938" max="7938" width="18.85546875" style="16" customWidth="1"/>
    <col min="7939" max="7939" width="18.42578125" style="16" customWidth="1"/>
    <col min="7940" max="7940" width="25.5703125" style="16" customWidth="1"/>
    <col min="7941" max="7941" width="9.140625" style="16"/>
    <col min="7942" max="7942" width="1.5703125" style="16" customWidth="1"/>
    <col min="7943" max="7943" width="3.28515625" style="16" customWidth="1"/>
    <col min="7944" max="8192" width="9.140625" style="16"/>
    <col min="8193" max="8193" width="30.5703125" style="16" customWidth="1"/>
    <col min="8194" max="8194" width="18.85546875" style="16" customWidth="1"/>
    <col min="8195" max="8195" width="18.42578125" style="16" customWidth="1"/>
    <col min="8196" max="8196" width="25.5703125" style="16" customWidth="1"/>
    <col min="8197" max="8197" width="9.140625" style="16"/>
    <col min="8198" max="8198" width="1.5703125" style="16" customWidth="1"/>
    <col min="8199" max="8199" width="3.28515625" style="16" customWidth="1"/>
    <col min="8200" max="8448" width="9.140625" style="16"/>
    <col min="8449" max="8449" width="30.5703125" style="16" customWidth="1"/>
    <col min="8450" max="8450" width="18.85546875" style="16" customWidth="1"/>
    <col min="8451" max="8451" width="18.42578125" style="16" customWidth="1"/>
    <col min="8452" max="8452" width="25.5703125" style="16" customWidth="1"/>
    <col min="8453" max="8453" width="9.140625" style="16"/>
    <col min="8454" max="8454" width="1.5703125" style="16" customWidth="1"/>
    <col min="8455" max="8455" width="3.28515625" style="16" customWidth="1"/>
    <col min="8456" max="8704" width="9.140625" style="16"/>
    <col min="8705" max="8705" width="30.5703125" style="16" customWidth="1"/>
    <col min="8706" max="8706" width="18.85546875" style="16" customWidth="1"/>
    <col min="8707" max="8707" width="18.42578125" style="16" customWidth="1"/>
    <col min="8708" max="8708" width="25.5703125" style="16" customWidth="1"/>
    <col min="8709" max="8709" width="9.140625" style="16"/>
    <col min="8710" max="8710" width="1.5703125" style="16" customWidth="1"/>
    <col min="8711" max="8711" width="3.28515625" style="16" customWidth="1"/>
    <col min="8712" max="8960" width="9.140625" style="16"/>
    <col min="8961" max="8961" width="30.5703125" style="16" customWidth="1"/>
    <col min="8962" max="8962" width="18.85546875" style="16" customWidth="1"/>
    <col min="8963" max="8963" width="18.42578125" style="16" customWidth="1"/>
    <col min="8964" max="8964" width="25.5703125" style="16" customWidth="1"/>
    <col min="8965" max="8965" width="9.140625" style="16"/>
    <col min="8966" max="8966" width="1.5703125" style="16" customWidth="1"/>
    <col min="8967" max="8967" width="3.28515625" style="16" customWidth="1"/>
    <col min="8968" max="9216" width="9.140625" style="16"/>
    <col min="9217" max="9217" width="30.5703125" style="16" customWidth="1"/>
    <col min="9218" max="9218" width="18.85546875" style="16" customWidth="1"/>
    <col min="9219" max="9219" width="18.42578125" style="16" customWidth="1"/>
    <col min="9220" max="9220" width="25.5703125" style="16" customWidth="1"/>
    <col min="9221" max="9221" width="9.140625" style="16"/>
    <col min="9222" max="9222" width="1.5703125" style="16" customWidth="1"/>
    <col min="9223" max="9223" width="3.28515625" style="16" customWidth="1"/>
    <col min="9224" max="9472" width="9.140625" style="16"/>
    <col min="9473" max="9473" width="30.5703125" style="16" customWidth="1"/>
    <col min="9474" max="9474" width="18.85546875" style="16" customWidth="1"/>
    <col min="9475" max="9475" width="18.42578125" style="16" customWidth="1"/>
    <col min="9476" max="9476" width="25.5703125" style="16" customWidth="1"/>
    <col min="9477" max="9477" width="9.140625" style="16"/>
    <col min="9478" max="9478" width="1.5703125" style="16" customWidth="1"/>
    <col min="9479" max="9479" width="3.28515625" style="16" customWidth="1"/>
    <col min="9480" max="9728" width="9.140625" style="16"/>
    <col min="9729" max="9729" width="30.5703125" style="16" customWidth="1"/>
    <col min="9730" max="9730" width="18.85546875" style="16" customWidth="1"/>
    <col min="9731" max="9731" width="18.42578125" style="16" customWidth="1"/>
    <col min="9732" max="9732" width="25.5703125" style="16" customWidth="1"/>
    <col min="9733" max="9733" width="9.140625" style="16"/>
    <col min="9734" max="9734" width="1.5703125" style="16" customWidth="1"/>
    <col min="9735" max="9735" width="3.28515625" style="16" customWidth="1"/>
    <col min="9736" max="9984" width="9.140625" style="16"/>
    <col min="9985" max="9985" width="30.5703125" style="16" customWidth="1"/>
    <col min="9986" max="9986" width="18.85546875" style="16" customWidth="1"/>
    <col min="9987" max="9987" width="18.42578125" style="16" customWidth="1"/>
    <col min="9988" max="9988" width="25.5703125" style="16" customWidth="1"/>
    <col min="9989" max="9989" width="9.140625" style="16"/>
    <col min="9990" max="9990" width="1.5703125" style="16" customWidth="1"/>
    <col min="9991" max="9991" width="3.28515625" style="16" customWidth="1"/>
    <col min="9992" max="10240" width="9.140625" style="16"/>
    <col min="10241" max="10241" width="30.5703125" style="16" customWidth="1"/>
    <col min="10242" max="10242" width="18.85546875" style="16" customWidth="1"/>
    <col min="10243" max="10243" width="18.42578125" style="16" customWidth="1"/>
    <col min="10244" max="10244" width="25.5703125" style="16" customWidth="1"/>
    <col min="10245" max="10245" width="9.140625" style="16"/>
    <col min="10246" max="10246" width="1.5703125" style="16" customWidth="1"/>
    <col min="10247" max="10247" width="3.28515625" style="16" customWidth="1"/>
    <col min="10248" max="10496" width="9.140625" style="16"/>
    <col min="10497" max="10497" width="30.5703125" style="16" customWidth="1"/>
    <col min="10498" max="10498" width="18.85546875" style="16" customWidth="1"/>
    <col min="10499" max="10499" width="18.42578125" style="16" customWidth="1"/>
    <col min="10500" max="10500" width="25.5703125" style="16" customWidth="1"/>
    <col min="10501" max="10501" width="9.140625" style="16"/>
    <col min="10502" max="10502" width="1.5703125" style="16" customWidth="1"/>
    <col min="10503" max="10503" width="3.28515625" style="16" customWidth="1"/>
    <col min="10504" max="10752" width="9.140625" style="16"/>
    <col min="10753" max="10753" width="30.5703125" style="16" customWidth="1"/>
    <col min="10754" max="10754" width="18.85546875" style="16" customWidth="1"/>
    <col min="10755" max="10755" width="18.42578125" style="16" customWidth="1"/>
    <col min="10756" max="10756" width="25.5703125" style="16" customWidth="1"/>
    <col min="10757" max="10757" width="9.140625" style="16"/>
    <col min="10758" max="10758" width="1.5703125" style="16" customWidth="1"/>
    <col min="10759" max="10759" width="3.28515625" style="16" customWidth="1"/>
    <col min="10760" max="11008" width="9.140625" style="16"/>
    <col min="11009" max="11009" width="30.5703125" style="16" customWidth="1"/>
    <col min="11010" max="11010" width="18.85546875" style="16" customWidth="1"/>
    <col min="11011" max="11011" width="18.42578125" style="16" customWidth="1"/>
    <col min="11012" max="11012" width="25.5703125" style="16" customWidth="1"/>
    <col min="11013" max="11013" width="9.140625" style="16"/>
    <col min="11014" max="11014" width="1.5703125" style="16" customWidth="1"/>
    <col min="11015" max="11015" width="3.28515625" style="16" customWidth="1"/>
    <col min="11016" max="11264" width="9.140625" style="16"/>
    <col min="11265" max="11265" width="30.5703125" style="16" customWidth="1"/>
    <col min="11266" max="11266" width="18.85546875" style="16" customWidth="1"/>
    <col min="11267" max="11267" width="18.42578125" style="16" customWidth="1"/>
    <col min="11268" max="11268" width="25.5703125" style="16" customWidth="1"/>
    <col min="11269" max="11269" width="9.140625" style="16"/>
    <col min="11270" max="11270" width="1.5703125" style="16" customWidth="1"/>
    <col min="11271" max="11271" width="3.28515625" style="16" customWidth="1"/>
    <col min="11272" max="11520" width="9.140625" style="16"/>
    <col min="11521" max="11521" width="30.5703125" style="16" customWidth="1"/>
    <col min="11522" max="11522" width="18.85546875" style="16" customWidth="1"/>
    <col min="11523" max="11523" width="18.42578125" style="16" customWidth="1"/>
    <col min="11524" max="11524" width="25.5703125" style="16" customWidth="1"/>
    <col min="11525" max="11525" width="9.140625" style="16"/>
    <col min="11526" max="11526" width="1.5703125" style="16" customWidth="1"/>
    <col min="11527" max="11527" width="3.28515625" style="16" customWidth="1"/>
    <col min="11528" max="11776" width="9.140625" style="16"/>
    <col min="11777" max="11777" width="30.5703125" style="16" customWidth="1"/>
    <col min="11778" max="11778" width="18.85546875" style="16" customWidth="1"/>
    <col min="11779" max="11779" width="18.42578125" style="16" customWidth="1"/>
    <col min="11780" max="11780" width="25.5703125" style="16" customWidth="1"/>
    <col min="11781" max="11781" width="9.140625" style="16"/>
    <col min="11782" max="11782" width="1.5703125" style="16" customWidth="1"/>
    <col min="11783" max="11783" width="3.28515625" style="16" customWidth="1"/>
    <col min="11784" max="12032" width="9.140625" style="16"/>
    <col min="12033" max="12033" width="30.5703125" style="16" customWidth="1"/>
    <col min="12034" max="12034" width="18.85546875" style="16" customWidth="1"/>
    <col min="12035" max="12035" width="18.42578125" style="16" customWidth="1"/>
    <col min="12036" max="12036" width="25.5703125" style="16" customWidth="1"/>
    <col min="12037" max="12037" width="9.140625" style="16"/>
    <col min="12038" max="12038" width="1.5703125" style="16" customWidth="1"/>
    <col min="12039" max="12039" width="3.28515625" style="16" customWidth="1"/>
    <col min="12040" max="12288" width="9.140625" style="16"/>
    <col min="12289" max="12289" width="30.5703125" style="16" customWidth="1"/>
    <col min="12290" max="12290" width="18.85546875" style="16" customWidth="1"/>
    <col min="12291" max="12291" width="18.42578125" style="16" customWidth="1"/>
    <col min="12292" max="12292" width="25.5703125" style="16" customWidth="1"/>
    <col min="12293" max="12293" width="9.140625" style="16"/>
    <col min="12294" max="12294" width="1.5703125" style="16" customWidth="1"/>
    <col min="12295" max="12295" width="3.28515625" style="16" customWidth="1"/>
    <col min="12296" max="12544" width="9.140625" style="16"/>
    <col min="12545" max="12545" width="30.5703125" style="16" customWidth="1"/>
    <col min="12546" max="12546" width="18.85546875" style="16" customWidth="1"/>
    <col min="12547" max="12547" width="18.42578125" style="16" customWidth="1"/>
    <col min="12548" max="12548" width="25.5703125" style="16" customWidth="1"/>
    <col min="12549" max="12549" width="9.140625" style="16"/>
    <col min="12550" max="12550" width="1.5703125" style="16" customWidth="1"/>
    <col min="12551" max="12551" width="3.28515625" style="16" customWidth="1"/>
    <col min="12552" max="12800" width="9.140625" style="16"/>
    <col min="12801" max="12801" width="30.5703125" style="16" customWidth="1"/>
    <col min="12802" max="12802" width="18.85546875" style="16" customWidth="1"/>
    <col min="12803" max="12803" width="18.42578125" style="16" customWidth="1"/>
    <col min="12804" max="12804" width="25.5703125" style="16" customWidth="1"/>
    <col min="12805" max="12805" width="9.140625" style="16"/>
    <col min="12806" max="12806" width="1.5703125" style="16" customWidth="1"/>
    <col min="12807" max="12807" width="3.28515625" style="16" customWidth="1"/>
    <col min="12808" max="13056" width="9.140625" style="16"/>
    <col min="13057" max="13057" width="30.5703125" style="16" customWidth="1"/>
    <col min="13058" max="13058" width="18.85546875" style="16" customWidth="1"/>
    <col min="13059" max="13059" width="18.42578125" style="16" customWidth="1"/>
    <col min="13060" max="13060" width="25.5703125" style="16" customWidth="1"/>
    <col min="13061" max="13061" width="9.140625" style="16"/>
    <col min="13062" max="13062" width="1.5703125" style="16" customWidth="1"/>
    <col min="13063" max="13063" width="3.28515625" style="16" customWidth="1"/>
    <col min="13064" max="13312" width="9.140625" style="16"/>
    <col min="13313" max="13313" width="30.5703125" style="16" customWidth="1"/>
    <col min="13314" max="13314" width="18.85546875" style="16" customWidth="1"/>
    <col min="13315" max="13315" width="18.42578125" style="16" customWidth="1"/>
    <col min="13316" max="13316" width="25.5703125" style="16" customWidth="1"/>
    <col min="13317" max="13317" width="9.140625" style="16"/>
    <col min="13318" max="13318" width="1.5703125" style="16" customWidth="1"/>
    <col min="13319" max="13319" width="3.28515625" style="16" customWidth="1"/>
    <col min="13320" max="13568" width="9.140625" style="16"/>
    <col min="13569" max="13569" width="30.5703125" style="16" customWidth="1"/>
    <col min="13570" max="13570" width="18.85546875" style="16" customWidth="1"/>
    <col min="13571" max="13571" width="18.42578125" style="16" customWidth="1"/>
    <col min="13572" max="13572" width="25.5703125" style="16" customWidth="1"/>
    <col min="13573" max="13573" width="9.140625" style="16"/>
    <col min="13574" max="13574" width="1.5703125" style="16" customWidth="1"/>
    <col min="13575" max="13575" width="3.28515625" style="16" customWidth="1"/>
    <col min="13576" max="13824" width="9.140625" style="16"/>
    <col min="13825" max="13825" width="30.5703125" style="16" customWidth="1"/>
    <col min="13826" max="13826" width="18.85546875" style="16" customWidth="1"/>
    <col min="13827" max="13827" width="18.42578125" style="16" customWidth="1"/>
    <col min="13828" max="13828" width="25.5703125" style="16" customWidth="1"/>
    <col min="13829" max="13829" width="9.140625" style="16"/>
    <col min="13830" max="13830" width="1.5703125" style="16" customWidth="1"/>
    <col min="13831" max="13831" width="3.28515625" style="16" customWidth="1"/>
    <col min="13832" max="14080" width="9.140625" style="16"/>
    <col min="14081" max="14081" width="30.5703125" style="16" customWidth="1"/>
    <col min="14082" max="14082" width="18.85546875" style="16" customWidth="1"/>
    <col min="14083" max="14083" width="18.42578125" style="16" customWidth="1"/>
    <col min="14084" max="14084" width="25.5703125" style="16" customWidth="1"/>
    <col min="14085" max="14085" width="9.140625" style="16"/>
    <col min="14086" max="14086" width="1.5703125" style="16" customWidth="1"/>
    <col min="14087" max="14087" width="3.28515625" style="16" customWidth="1"/>
    <col min="14088" max="14336" width="9.140625" style="16"/>
    <col min="14337" max="14337" width="30.5703125" style="16" customWidth="1"/>
    <col min="14338" max="14338" width="18.85546875" style="16" customWidth="1"/>
    <col min="14339" max="14339" width="18.42578125" style="16" customWidth="1"/>
    <col min="14340" max="14340" width="25.5703125" style="16" customWidth="1"/>
    <col min="14341" max="14341" width="9.140625" style="16"/>
    <col min="14342" max="14342" width="1.5703125" style="16" customWidth="1"/>
    <col min="14343" max="14343" width="3.28515625" style="16" customWidth="1"/>
    <col min="14344" max="14592" width="9.140625" style="16"/>
    <col min="14593" max="14593" width="30.5703125" style="16" customWidth="1"/>
    <col min="14594" max="14594" width="18.85546875" style="16" customWidth="1"/>
    <col min="14595" max="14595" width="18.42578125" style="16" customWidth="1"/>
    <col min="14596" max="14596" width="25.5703125" style="16" customWidth="1"/>
    <col min="14597" max="14597" width="9.140625" style="16"/>
    <col min="14598" max="14598" width="1.5703125" style="16" customWidth="1"/>
    <col min="14599" max="14599" width="3.28515625" style="16" customWidth="1"/>
    <col min="14600" max="14848" width="9.140625" style="16"/>
    <col min="14849" max="14849" width="30.5703125" style="16" customWidth="1"/>
    <col min="14850" max="14850" width="18.85546875" style="16" customWidth="1"/>
    <col min="14851" max="14851" width="18.42578125" style="16" customWidth="1"/>
    <col min="14852" max="14852" width="25.5703125" style="16" customWidth="1"/>
    <col min="14853" max="14853" width="9.140625" style="16"/>
    <col min="14854" max="14854" width="1.5703125" style="16" customWidth="1"/>
    <col min="14855" max="14855" width="3.28515625" style="16" customWidth="1"/>
    <col min="14856" max="15104" width="9.140625" style="16"/>
    <col min="15105" max="15105" width="30.5703125" style="16" customWidth="1"/>
    <col min="15106" max="15106" width="18.85546875" style="16" customWidth="1"/>
    <col min="15107" max="15107" width="18.42578125" style="16" customWidth="1"/>
    <col min="15108" max="15108" width="25.5703125" style="16" customWidth="1"/>
    <col min="15109" max="15109" width="9.140625" style="16"/>
    <col min="15110" max="15110" width="1.5703125" style="16" customWidth="1"/>
    <col min="15111" max="15111" width="3.28515625" style="16" customWidth="1"/>
    <col min="15112" max="15360" width="9.140625" style="16"/>
    <col min="15361" max="15361" width="30.5703125" style="16" customWidth="1"/>
    <col min="15362" max="15362" width="18.85546875" style="16" customWidth="1"/>
    <col min="15363" max="15363" width="18.42578125" style="16" customWidth="1"/>
    <col min="15364" max="15364" width="25.5703125" style="16" customWidth="1"/>
    <col min="15365" max="15365" width="9.140625" style="16"/>
    <col min="15366" max="15366" width="1.5703125" style="16" customWidth="1"/>
    <col min="15367" max="15367" width="3.28515625" style="16" customWidth="1"/>
    <col min="15368" max="15616" width="9.140625" style="16"/>
    <col min="15617" max="15617" width="30.5703125" style="16" customWidth="1"/>
    <col min="15618" max="15618" width="18.85546875" style="16" customWidth="1"/>
    <col min="15619" max="15619" width="18.42578125" style="16" customWidth="1"/>
    <col min="15620" max="15620" width="25.5703125" style="16" customWidth="1"/>
    <col min="15621" max="15621" width="9.140625" style="16"/>
    <col min="15622" max="15622" width="1.5703125" style="16" customWidth="1"/>
    <col min="15623" max="15623" width="3.28515625" style="16" customWidth="1"/>
    <col min="15624" max="15872" width="9.140625" style="16"/>
    <col min="15873" max="15873" width="30.5703125" style="16" customWidth="1"/>
    <col min="15874" max="15874" width="18.85546875" style="16" customWidth="1"/>
    <col min="15875" max="15875" width="18.42578125" style="16" customWidth="1"/>
    <col min="15876" max="15876" width="25.5703125" style="16" customWidth="1"/>
    <col min="15877" max="15877" width="9.140625" style="16"/>
    <col min="15878" max="15878" width="1.5703125" style="16" customWidth="1"/>
    <col min="15879" max="15879" width="3.28515625" style="16" customWidth="1"/>
    <col min="15880" max="16128" width="9.140625" style="16"/>
    <col min="16129" max="16129" width="30.5703125" style="16" customWidth="1"/>
    <col min="16130" max="16130" width="18.85546875" style="16" customWidth="1"/>
    <col min="16131" max="16131" width="18.42578125" style="16" customWidth="1"/>
    <col min="16132" max="16132" width="25.5703125" style="16" customWidth="1"/>
    <col min="16133" max="16133" width="9.140625" style="16"/>
    <col min="16134" max="16134" width="1.5703125" style="16" customWidth="1"/>
    <col min="16135" max="16135" width="3.28515625" style="16" customWidth="1"/>
    <col min="16136" max="16384" width="9.140625" style="16"/>
  </cols>
  <sheetData>
    <row r="1" spans="1:4" x14ac:dyDescent="0.25">
      <c r="A1" s="16" t="s">
        <v>173</v>
      </c>
    </row>
    <row r="2" spans="1:4" x14ac:dyDescent="0.25">
      <c r="A2" s="16" t="s">
        <v>121</v>
      </c>
    </row>
    <row r="4" spans="1:4" x14ac:dyDescent="0.25">
      <c r="B4" s="16" t="s">
        <v>122</v>
      </c>
      <c r="C4" s="16" t="s">
        <v>123</v>
      </c>
      <c r="D4" s="16" t="s">
        <v>124</v>
      </c>
    </row>
    <row r="5" spans="1:4" x14ac:dyDescent="0.25">
      <c r="A5" s="16" t="s">
        <v>9</v>
      </c>
      <c r="B5" s="58">
        <v>960000</v>
      </c>
      <c r="C5" s="16">
        <f>C7+C6</f>
        <v>1434800</v>
      </c>
      <c r="D5" s="16">
        <f>SUM(B5:C5)</f>
        <v>2394800</v>
      </c>
    </row>
    <row r="6" spans="1:4" ht="18.75" thickBot="1" x14ac:dyDescent="0.3">
      <c r="A6" s="20" t="s">
        <v>125</v>
      </c>
      <c r="B6" s="20">
        <f>B5-B7</f>
        <v>345600</v>
      </c>
      <c r="C6" s="20">
        <f>B17*B18*B19*B16</f>
        <v>259200</v>
      </c>
      <c r="D6" s="20">
        <f>SUM(B6:C6)</f>
        <v>604800</v>
      </c>
    </row>
    <row r="7" spans="1:4" x14ac:dyDescent="0.25">
      <c r="A7" s="16" t="s">
        <v>3</v>
      </c>
      <c r="B7" s="16">
        <f>B5*B15</f>
        <v>614400</v>
      </c>
      <c r="C7" s="16">
        <f>D7-B7</f>
        <v>1175600</v>
      </c>
      <c r="D7" s="16">
        <f>SUM(D8:D11)</f>
        <v>1790000</v>
      </c>
    </row>
    <row r="8" spans="1:4" x14ac:dyDescent="0.25">
      <c r="A8" s="71" t="s">
        <v>65</v>
      </c>
      <c r="D8" s="58">
        <v>680000</v>
      </c>
    </row>
    <row r="9" spans="1:4" x14ac:dyDescent="0.25">
      <c r="A9" s="71" t="s">
        <v>66</v>
      </c>
      <c r="D9" s="58">
        <v>360000</v>
      </c>
    </row>
    <row r="10" spans="1:4" ht="18.75" thickBot="1" x14ac:dyDescent="0.3">
      <c r="A10" s="80" t="s">
        <v>172</v>
      </c>
      <c r="B10" s="20"/>
      <c r="C10" s="20"/>
      <c r="D10" s="89">
        <v>700000</v>
      </c>
    </row>
    <row r="11" spans="1:4" x14ac:dyDescent="0.25">
      <c r="A11" s="16" t="s">
        <v>119</v>
      </c>
      <c r="D11" s="58">
        <v>50000</v>
      </c>
    </row>
    <row r="14" spans="1:4" x14ac:dyDescent="0.25">
      <c r="A14" s="58" t="s">
        <v>126</v>
      </c>
    </row>
    <row r="15" spans="1:4" x14ac:dyDescent="0.25">
      <c r="A15" s="61" t="s">
        <v>171</v>
      </c>
      <c r="B15" s="90">
        <v>0.64</v>
      </c>
    </row>
    <row r="16" spans="1:4" x14ac:dyDescent="0.25">
      <c r="A16" s="61" t="s">
        <v>127</v>
      </c>
      <c r="B16" s="90">
        <v>0.6</v>
      </c>
    </row>
    <row r="17" spans="1:3" x14ac:dyDescent="0.25">
      <c r="A17" s="61" t="s">
        <v>128</v>
      </c>
      <c r="B17" s="58">
        <v>360</v>
      </c>
    </row>
    <row r="18" spans="1:3" x14ac:dyDescent="0.25">
      <c r="A18" s="61" t="s">
        <v>129</v>
      </c>
      <c r="B18" s="58">
        <v>15</v>
      </c>
    </row>
    <row r="19" spans="1:3" x14ac:dyDescent="0.25">
      <c r="A19" s="61" t="s">
        <v>130</v>
      </c>
      <c r="B19" s="58">
        <v>80</v>
      </c>
    </row>
    <row r="21" spans="1:3" x14ac:dyDescent="0.25">
      <c r="A21" s="16" t="s">
        <v>131</v>
      </c>
      <c r="B21" s="16">
        <f>C5/(B17*B19*B16)</f>
        <v>83.032407407407405</v>
      </c>
      <c r="C21" s="16" t="s">
        <v>132</v>
      </c>
    </row>
  </sheetData>
  <sheetProtection password="A166" sheet="1" objects="1" scenarios="1"/>
  <pageMargins left="0.75" right="0.75" top="1" bottom="1" header="0.4921259845" footer="0.4921259845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15</vt:i4>
      </vt:variant>
      <vt:variant>
        <vt:lpstr>Nimetyt alueet</vt:lpstr>
      </vt:variant>
      <vt:variant>
        <vt:i4>1</vt:i4>
      </vt:variant>
    </vt:vector>
  </HeadingPairs>
  <TitlesOfParts>
    <vt:vector size="16" baseType="lpstr">
      <vt:lpstr>Harjoitus 2.1.</vt:lpstr>
      <vt:lpstr>Harjoitus 2.2.</vt:lpstr>
      <vt:lpstr>Harjoitus 2.3.</vt:lpstr>
      <vt:lpstr>Harjoitus 2.4.</vt:lpstr>
      <vt:lpstr>Harjoitus 2.5.</vt:lpstr>
      <vt:lpstr>Harjoitus 2.6.</vt:lpstr>
      <vt:lpstr>Harjoitus 2.7.</vt:lpstr>
      <vt:lpstr>Harjoitus 2.8.</vt:lpstr>
      <vt:lpstr>Harjoitus 2.9.</vt:lpstr>
      <vt:lpstr>Harjoitus 2.10.</vt:lpstr>
      <vt:lpstr>Harjoitus 2.11.</vt:lpstr>
      <vt:lpstr>Harjoitus 2.12.</vt:lpstr>
      <vt:lpstr>Harjoitus 2.13.</vt:lpstr>
      <vt:lpstr>Harjoitus 2.14.</vt:lpstr>
      <vt:lpstr>Harjoitus 2.15.</vt:lpstr>
      <vt:lpstr>'Harjoitus 2.5.'!Tulostusalue</vt:lpstr>
    </vt:vector>
  </TitlesOfParts>
  <Company>HAAGAHELIA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axuskju</dc:creator>
  <cp:lastModifiedBy>axuskju</cp:lastModifiedBy>
  <dcterms:created xsi:type="dcterms:W3CDTF">2010-10-19T07:48:20Z</dcterms:created>
  <dcterms:modified xsi:type="dcterms:W3CDTF">2010-10-29T10:57:50Z</dcterms:modified>
</cp:coreProperties>
</file>